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1"/>
  <workbookPr codeName="ThisWorkbook" defaultThemeVersion="124226"/>
  <mc:AlternateContent xmlns:mc="http://schemas.openxmlformats.org/markup-compatibility/2006">
    <mc:Choice Requires="x15">
      <x15ac:absPath xmlns:x15ac="http://schemas.microsoft.com/office/spreadsheetml/2010/11/ac" url="C:\Users\mac0004\Desktop\"/>
    </mc:Choice>
  </mc:AlternateContent>
  <xr:revisionPtr revIDLastSave="0" documentId="13_ncr:1_{8ADF95FF-D214-47B8-AD4E-880F70A8AEC5}" xr6:coauthVersionLast="36" xr6:coauthVersionMax="47" xr10:uidLastSave="{00000000-0000-0000-0000-000000000000}"/>
  <bookViews>
    <workbookView xWindow="-105" yWindow="-105" windowWidth="19425" windowHeight="10305"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K7" i="46" l="1"/>
  <c r="R69" i="46"/>
  <c r="S69" i="46"/>
  <c r="Q69" i="46"/>
  <c r="L34" i="7" l="1"/>
  <c r="AO44" i="3" l="1"/>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Q44" i="1"/>
  <c r="BP44" i="1"/>
  <c r="BI44" i="1"/>
  <c r="BP43" i="1"/>
  <c r="BI43" i="1"/>
  <c r="BQ43" i="1"/>
  <c r="BQ42" i="1"/>
  <c r="BP42" i="1"/>
  <c r="BI42" i="1"/>
  <c r="BQ41" i="1"/>
  <c r="BP41" i="1"/>
  <c r="BI41" i="1"/>
  <c r="BQ40" i="1"/>
  <c r="BP40" i="1"/>
  <c r="BR40" i="1" s="1"/>
  <c r="BI40" i="1"/>
  <c r="BP39" i="1"/>
  <c r="BI39" i="1"/>
  <c r="BQ39" i="1"/>
  <c r="BQ38" i="1"/>
  <c r="BP38" i="1"/>
  <c r="BI38" i="1"/>
  <c r="BQ37" i="1"/>
  <c r="BP37" i="1"/>
  <c r="BI37" i="1"/>
  <c r="BQ36" i="1"/>
  <c r="BP36" i="1"/>
  <c r="BI36" i="1"/>
  <c r="BP35" i="1"/>
  <c r="BI35" i="1"/>
  <c r="BQ35" i="1"/>
  <c r="BP34" i="1"/>
  <c r="BR34" i="1" s="1"/>
  <c r="BQ34" i="1"/>
  <c r="BI34" i="1"/>
  <c r="BQ33" i="1"/>
  <c r="BP33" i="1"/>
  <c r="BI33" i="1"/>
  <c r="BQ32" i="1"/>
  <c r="BP32" i="1"/>
  <c r="BR32" i="1" s="1"/>
  <c r="BI32" i="1"/>
  <c r="BP31" i="1"/>
  <c r="BI31" i="1"/>
  <c r="BQ31" i="1"/>
  <c r="BP30" i="1"/>
  <c r="BJ30" i="1"/>
  <c r="BI30" i="1"/>
  <c r="BQ29" i="1"/>
  <c r="BP29" i="1"/>
  <c r="BI29" i="1"/>
  <c r="BP28" i="1"/>
  <c r="BQ28" i="1"/>
  <c r="BI28" i="1"/>
  <c r="BP27" i="1"/>
  <c r="BI27" i="1"/>
  <c r="BQ27" i="1"/>
  <c r="BJ26" i="1"/>
  <c r="BP26" i="1"/>
  <c r="BI26" i="1"/>
  <c r="BQ25" i="1"/>
  <c r="BP25" i="1"/>
  <c r="BI25" i="1"/>
  <c r="BQ24" i="1"/>
  <c r="BP24" i="1"/>
  <c r="BI24" i="1"/>
  <c r="BP23" i="1"/>
  <c r="BI23" i="1"/>
  <c r="BQ23" i="1"/>
  <c r="BJ22" i="1"/>
  <c r="BP22" i="1"/>
  <c r="BI22" i="1"/>
  <c r="BQ21" i="1"/>
  <c r="BP21" i="1"/>
  <c r="BI21" i="1"/>
  <c r="BQ20" i="1"/>
  <c r="BP20" i="1"/>
  <c r="BI20" i="1"/>
  <c r="BP19" i="1"/>
  <c r="BI19" i="1"/>
  <c r="BQ19" i="1"/>
  <c r="BP18" i="1"/>
  <c r="BQ18" i="1"/>
  <c r="BI18" i="1"/>
  <c r="BQ17" i="1"/>
  <c r="BP17" i="1"/>
  <c r="BI17" i="1"/>
  <c r="BQ16" i="1"/>
  <c r="BP16" i="1"/>
  <c r="BR16" i="1" s="1"/>
  <c r="BI16" i="1"/>
  <c r="BP15" i="1"/>
  <c r="BI15" i="1"/>
  <c r="BQ15" i="1"/>
  <c r="BP14" i="1"/>
  <c r="BJ14" i="1"/>
  <c r="BK14" i="1" s="1"/>
  <c r="BL14" i="1" s="1"/>
  <c r="BI14" i="1"/>
  <c r="BQ13" i="1"/>
  <c r="BR13" i="1" s="1"/>
  <c r="BP13" i="1"/>
  <c r="BI13" i="1"/>
  <c r="BQ12" i="1"/>
  <c r="BP12" i="1"/>
  <c r="BI12" i="1"/>
  <c r="BP11" i="1"/>
  <c r="BI11" i="1"/>
  <c r="BQ11" i="1"/>
  <c r="BJ10" i="1"/>
  <c r="BQ10" i="1"/>
  <c r="BP10" i="1"/>
  <c r="BI10" i="1"/>
  <c r="BQ9" i="1"/>
  <c r="BP9" i="1"/>
  <c r="BI9" i="1"/>
  <c r="BQ8" i="1"/>
  <c r="BP8" i="1"/>
  <c r="BI8" i="1"/>
  <c r="BP7" i="1"/>
  <c r="BI7" i="1"/>
  <c r="BQ7" i="1"/>
  <c r="BJ6" i="1"/>
  <c r="BK6" i="1" s="1"/>
  <c r="BL6" i="1" s="1"/>
  <c r="BQ6" i="1"/>
  <c r="BP6" i="1"/>
  <c r="BI6" i="1"/>
  <c r="BQ5" i="1"/>
  <c r="BP5" i="1"/>
  <c r="BI5" i="1"/>
  <c r="AP44" i="3" l="1"/>
  <c r="BR28" i="1"/>
  <c r="BR5" i="1"/>
  <c r="BR42" i="1"/>
  <c r="BR9" i="1"/>
  <c r="BK10" i="1"/>
  <c r="BL10" i="1" s="1"/>
  <c r="BR17" i="1"/>
  <c r="BR18" i="1"/>
  <c r="BR25" i="1"/>
  <c r="BK26" i="1"/>
  <c r="BL26" i="1" s="1"/>
  <c r="BR37" i="1"/>
  <c r="BR23" i="1"/>
  <c r="BR11" i="1"/>
  <c r="BR21" i="1"/>
  <c r="BR24" i="1"/>
  <c r="BR33" i="1"/>
  <c r="BR35" i="1"/>
  <c r="BR43" i="1"/>
  <c r="BR7" i="1"/>
  <c r="BR10" i="1"/>
  <c r="BR12" i="1"/>
  <c r="BR19" i="1"/>
  <c r="BK22" i="1"/>
  <c r="BL22" i="1" s="1"/>
  <c r="BR27" i="1"/>
  <c r="BR29" i="1"/>
  <c r="BR31" i="1"/>
  <c r="BR36" i="1"/>
  <c r="BR38" i="1"/>
  <c r="BR41" i="1"/>
  <c r="BR44" i="1"/>
  <c r="BR6" i="1"/>
  <c r="BR8" i="1"/>
  <c r="BR14" i="1"/>
  <c r="BR15" i="1"/>
  <c r="BR20" i="1"/>
  <c r="BK30" i="1"/>
  <c r="BL30" i="1" s="1"/>
  <c r="BR39" i="1"/>
  <c r="BQ14" i="1"/>
  <c r="BJ18" i="1"/>
  <c r="BK18" i="1" s="1"/>
  <c r="BL18" i="1" s="1"/>
  <c r="BQ30" i="1"/>
  <c r="BR30" i="1" s="1"/>
  <c r="BJ34" i="1"/>
  <c r="BK34" i="1" s="1"/>
  <c r="BL34" i="1" s="1"/>
  <c r="BJ38" i="1"/>
  <c r="BK38" i="1" s="1"/>
  <c r="BL38" i="1" s="1"/>
  <c r="BJ7" i="1"/>
  <c r="BK7" i="1" s="1"/>
  <c r="BL7" i="1" s="1"/>
  <c r="BJ11" i="1"/>
  <c r="BK11" i="1" s="1"/>
  <c r="BL11" i="1" s="1"/>
  <c r="BJ15" i="1"/>
  <c r="BK15" i="1" s="1"/>
  <c r="BL15" i="1" s="1"/>
  <c r="BJ19" i="1"/>
  <c r="BK19" i="1" s="1"/>
  <c r="BL19" i="1" s="1"/>
  <c r="BJ23" i="1"/>
  <c r="BK23" i="1" s="1"/>
  <c r="BL23" i="1" s="1"/>
  <c r="BJ27" i="1"/>
  <c r="BK27" i="1" s="1"/>
  <c r="BL27" i="1" s="1"/>
  <c r="BJ31" i="1"/>
  <c r="BK31" i="1" s="1"/>
  <c r="BL31" i="1" s="1"/>
  <c r="BJ35" i="1"/>
  <c r="BK35" i="1" s="1"/>
  <c r="BL35" i="1" s="1"/>
  <c r="BJ39" i="1"/>
  <c r="BK39" i="1" s="1"/>
  <c r="BL39" i="1" s="1"/>
  <c r="BJ43" i="1"/>
  <c r="BK43" i="1" s="1"/>
  <c r="BL43" i="1" s="1"/>
  <c r="BQ22" i="1"/>
  <c r="BR22" i="1" s="1"/>
  <c r="BQ26" i="1"/>
  <c r="BR26" i="1" s="1"/>
  <c r="BJ42" i="1"/>
  <c r="BK42" i="1" s="1"/>
  <c r="BL42" i="1" s="1"/>
  <c r="BJ8" i="1"/>
  <c r="BK8" i="1" s="1"/>
  <c r="BL8" i="1" s="1"/>
  <c r="BJ12" i="1"/>
  <c r="BK12" i="1" s="1"/>
  <c r="BL12" i="1" s="1"/>
  <c r="BJ16" i="1"/>
  <c r="BK16" i="1" s="1"/>
  <c r="BL16" i="1" s="1"/>
  <c r="BJ20" i="1"/>
  <c r="BK20" i="1" s="1"/>
  <c r="BL20" i="1" s="1"/>
  <c r="BJ24" i="1"/>
  <c r="BK24" i="1" s="1"/>
  <c r="BL24" i="1" s="1"/>
  <c r="BJ28" i="1"/>
  <c r="BK28" i="1" s="1"/>
  <c r="BL28" i="1" s="1"/>
  <c r="BJ32" i="1"/>
  <c r="BK32" i="1" s="1"/>
  <c r="BL32" i="1" s="1"/>
  <c r="BJ36" i="1"/>
  <c r="BK36" i="1" s="1"/>
  <c r="BL36" i="1" s="1"/>
  <c r="BJ40" i="1"/>
  <c r="BK40" i="1" s="1"/>
  <c r="BL40" i="1" s="1"/>
  <c r="BJ44" i="1"/>
  <c r="BK44" i="1" s="1"/>
  <c r="BL44" i="1" s="1"/>
  <c r="BJ5" i="1"/>
  <c r="BK5" i="1" s="1"/>
  <c r="BL5" i="1" s="1"/>
  <c r="BJ9" i="1"/>
  <c r="BK9" i="1" s="1"/>
  <c r="BL9" i="1" s="1"/>
  <c r="BJ13" i="1"/>
  <c r="BK13" i="1" s="1"/>
  <c r="BL13" i="1" s="1"/>
  <c r="BJ17" i="1"/>
  <c r="BK17" i="1" s="1"/>
  <c r="BL17" i="1" s="1"/>
  <c r="BJ21" i="1"/>
  <c r="BK21" i="1" s="1"/>
  <c r="BL21" i="1" s="1"/>
  <c r="BJ25" i="1"/>
  <c r="BK25" i="1" s="1"/>
  <c r="BL25" i="1" s="1"/>
  <c r="BJ29" i="1"/>
  <c r="BK29" i="1" s="1"/>
  <c r="BL29" i="1" s="1"/>
  <c r="BJ33" i="1"/>
  <c r="BK33" i="1" s="1"/>
  <c r="BL33" i="1" s="1"/>
  <c r="BJ37" i="1"/>
  <c r="BK37" i="1" s="1"/>
  <c r="BL37" i="1" s="1"/>
  <c r="BJ41" i="1"/>
  <c r="BK41" i="1" s="1"/>
  <c r="BL41" i="1" s="1"/>
  <c r="U9" i="4" l="1"/>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S89" i="53"/>
  <c r="AS88" i="53"/>
  <c r="AS87" i="53"/>
  <c r="AS86" i="53"/>
  <c r="AS85" i="53"/>
  <c r="AS84" i="53"/>
  <c r="AS83" i="53"/>
  <c r="AS82" i="53"/>
  <c r="AS81" i="53"/>
  <c r="AS80" i="53"/>
  <c r="AS79" i="53"/>
  <c r="AS78" i="53"/>
  <c r="AS77" i="53"/>
  <c r="AS76" i="53"/>
  <c r="AS75" i="53"/>
  <c r="AS74" i="53"/>
  <c r="AS73" i="53"/>
  <c r="AS72" i="53"/>
  <c r="AS71" i="53"/>
  <c r="AS70" i="53"/>
  <c r="AS69" i="53"/>
  <c r="AS68" i="53"/>
  <c r="AS67" i="53"/>
  <c r="AS66" i="53"/>
  <c r="AS65" i="53"/>
  <c r="AS64" i="53"/>
  <c r="AS63" i="53"/>
  <c r="AS62" i="53"/>
  <c r="AS61" i="53"/>
  <c r="AS60" i="53"/>
  <c r="AS59" i="53"/>
  <c r="AS58" i="53"/>
  <c r="AS57" i="53"/>
  <c r="AS56" i="53"/>
  <c r="AS55" i="53"/>
  <c r="AS54" i="53"/>
  <c r="AS53" i="53"/>
  <c r="AS52" i="53"/>
  <c r="AS51" i="53"/>
  <c r="AS90" i="53" s="1"/>
  <c r="AS44" i="53"/>
  <c r="AS6" i="53"/>
  <c r="AS7" i="53"/>
  <c r="AS8" i="53"/>
  <c r="AS9" i="53"/>
  <c r="AS10" i="53"/>
  <c r="AS11" i="53"/>
  <c r="AS12" i="53"/>
  <c r="AS13" i="53"/>
  <c r="AS14" i="53"/>
  <c r="AS15" i="53"/>
  <c r="AS16" i="53"/>
  <c r="AS17" i="53"/>
  <c r="AS18" i="53"/>
  <c r="AS19" i="53"/>
  <c r="AS20" i="53"/>
  <c r="AS21" i="53"/>
  <c r="AS22" i="53"/>
  <c r="AS23" i="53"/>
  <c r="AS24" i="53"/>
  <c r="AS25" i="53"/>
  <c r="AS26" i="53"/>
  <c r="AS27" i="53"/>
  <c r="AS28" i="53"/>
  <c r="AS29" i="53"/>
  <c r="AS30" i="53"/>
  <c r="AS31" i="53"/>
  <c r="AS32" i="53"/>
  <c r="AS33" i="53"/>
  <c r="AS34" i="53"/>
  <c r="AS35" i="53"/>
  <c r="AS36" i="53"/>
  <c r="AS37" i="53"/>
  <c r="AS38" i="53"/>
  <c r="AS39" i="53"/>
  <c r="AS40" i="53"/>
  <c r="AS41" i="53"/>
  <c r="AS42" i="53"/>
  <c r="AS43" i="53"/>
  <c r="AS5" i="53"/>
  <c r="K34" i="7" l="1"/>
  <c r="AB8" i="4" a="1"/>
  <c r="AD9" i="4" s="1"/>
  <c r="AE46" i="4" l="1"/>
  <c r="AC43" i="4"/>
  <c r="AE38" i="4"/>
  <c r="AE34" i="4"/>
  <c r="AD30" i="4"/>
  <c r="AF25" i="4"/>
  <c r="AF20" i="4"/>
  <c r="AD14" i="4"/>
  <c r="AC11" i="4"/>
  <c r="AF44" i="4"/>
  <c r="AC40" i="4"/>
  <c r="AC36" i="4"/>
  <c r="AB32" i="4"/>
  <c r="AD27" i="4"/>
  <c r="AE22" i="4"/>
  <c r="AC16" i="4"/>
  <c r="AB13" i="4"/>
  <c r="AF47" i="4"/>
  <c r="AC46" i="4"/>
  <c r="AC44" i="4"/>
  <c r="AF41" i="4"/>
  <c r="AB40" i="4"/>
  <c r="AF37" i="4"/>
  <c r="AD35" i="4"/>
  <c r="AE33" i="4"/>
  <c r="AD31" i="4"/>
  <c r="AB29" i="4"/>
  <c r="AC27" i="4"/>
  <c r="AB25" i="4"/>
  <c r="AD22" i="4"/>
  <c r="AC19" i="4"/>
  <c r="AB16" i="4"/>
  <c r="AF12" i="4"/>
  <c r="AE9" i="4"/>
  <c r="AB45" i="4"/>
  <c r="AB41" i="4"/>
  <c r="AF36" i="4"/>
  <c r="AC32" i="4"/>
  <c r="AC28" i="4"/>
  <c r="AB24" i="4"/>
  <c r="AE17" i="4"/>
  <c r="AB8" i="4"/>
  <c r="AD46" i="4"/>
  <c r="AE42" i="4"/>
  <c r="AD38" i="4"/>
  <c r="AF33" i="4"/>
  <c r="AF29" i="4"/>
  <c r="AE25" i="4"/>
  <c r="AD19" i="4"/>
  <c r="AF9" i="4"/>
  <c r="AD47" i="4"/>
  <c r="AF45" i="4"/>
  <c r="AD43" i="4"/>
  <c r="AE41" i="4"/>
  <c r="AD39" i="4"/>
  <c r="AB37" i="4"/>
  <c r="AC35" i="4"/>
  <c r="AB33" i="4"/>
  <c r="AE30" i="4"/>
  <c r="AF28" i="4"/>
  <c r="AE26" i="4"/>
  <c r="AC24" i="4"/>
  <c r="AB21" i="4"/>
  <c r="AF17" i="4"/>
  <c r="AE14" i="4"/>
  <c r="AD11" i="4"/>
  <c r="AC8"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4" i="4"/>
  <c r="AB43" i="4"/>
  <c r="AD41" i="4"/>
  <c r="AF39" i="4"/>
  <c r="AC38" i="4"/>
  <c r="AE36" i="4"/>
  <c r="AB35" i="4"/>
  <c r="AD33" i="4"/>
  <c r="AF31" i="4"/>
  <c r="AC30" i="4"/>
  <c r="AE28" i="4"/>
  <c r="AB27" i="4"/>
  <c r="AD25" i="4"/>
  <c r="AF23" i="4"/>
  <c r="AC22" i="4"/>
  <c r="AE20" i="4"/>
  <c r="AB19" i="4"/>
  <c r="AD17" i="4"/>
  <c r="AF15" i="4"/>
  <c r="AC14" i="4"/>
  <c r="AE12" i="4"/>
  <c r="AB11" i="4"/>
  <c r="A46" i="7" l="1"/>
  <c r="A46" i="46"/>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E8" i="49" s="1"/>
  <c r="D9" i="49"/>
  <c r="D10" i="49"/>
  <c r="D11" i="49"/>
  <c r="D12" i="49"/>
  <c r="D13" i="49"/>
  <c r="D14" i="49"/>
  <c r="D15" i="49"/>
  <c r="D16" i="49"/>
  <c r="E16" i="49" s="1"/>
  <c r="D17" i="49"/>
  <c r="D18" i="49"/>
  <c r="D19" i="49"/>
  <c r="D20" i="49"/>
  <c r="E20" i="49" s="1"/>
  <c r="D21" i="49"/>
  <c r="D22" i="49"/>
  <c r="D23" i="49"/>
  <c r="D24" i="49"/>
  <c r="D25" i="49"/>
  <c r="D26" i="49"/>
  <c r="D27" i="49"/>
  <c r="D28" i="49"/>
  <c r="D29" i="49"/>
  <c r="D30" i="49"/>
  <c r="D31" i="49"/>
  <c r="D32" i="49"/>
  <c r="E32" i="49" s="1"/>
  <c r="D33" i="49"/>
  <c r="D34" i="49"/>
  <c r="D35" i="49"/>
  <c r="D36" i="49"/>
  <c r="D37" i="49"/>
  <c r="D38" i="49"/>
  <c r="D39" i="49"/>
  <c r="D40" i="49"/>
  <c r="E40" i="49" s="1"/>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M8" i="4"/>
  <c r="W9" i="4"/>
  <c r="X9" i="4"/>
  <c r="E9" i="4" s="1"/>
  <c r="W10" i="4"/>
  <c r="X10" i="4"/>
  <c r="E10" i="4" s="1"/>
  <c r="W11" i="4"/>
  <c r="X11" i="4"/>
  <c r="E11" i="4" s="1"/>
  <c r="X8" i="15" s="1"/>
  <c r="W12" i="4"/>
  <c r="D12" i="4" s="1"/>
  <c r="V9" i="50" s="1"/>
  <c r="X12" i="4"/>
  <c r="E12" i="4" s="1"/>
  <c r="X9" i="37" s="1"/>
  <c r="W13" i="4"/>
  <c r="X13" i="4"/>
  <c r="E13" i="4" s="1"/>
  <c r="W14" i="4"/>
  <c r="X14" i="4"/>
  <c r="E14" i="4" s="1"/>
  <c r="X11" i="32" s="1"/>
  <c r="W15" i="4"/>
  <c r="D15" i="4" s="1"/>
  <c r="X15" i="4"/>
  <c r="E15" i="4" s="1"/>
  <c r="X12" i="38" s="1"/>
  <c r="W16" i="4"/>
  <c r="D16" i="4" s="1"/>
  <c r="X16" i="4"/>
  <c r="E16" i="4" s="1"/>
  <c r="X13" i="38" s="1"/>
  <c r="W17" i="4"/>
  <c r="X17" i="4"/>
  <c r="W18" i="4"/>
  <c r="D18" i="4" s="1"/>
  <c r="V15" i="22" s="1"/>
  <c r="X18" i="4"/>
  <c r="E18" i="4" s="1"/>
  <c r="W19" i="4"/>
  <c r="D19" i="4" s="1"/>
  <c r="X19" i="4"/>
  <c r="E19" i="4" s="1"/>
  <c r="X16" i="34" s="1"/>
  <c r="W20" i="4"/>
  <c r="D20" i="4" s="1"/>
  <c r="X20" i="4"/>
  <c r="E20" i="4" s="1"/>
  <c r="W21" i="4"/>
  <c r="D21" i="4" s="1"/>
  <c r="X21" i="4"/>
  <c r="E21" i="4" s="1"/>
  <c r="W22" i="4"/>
  <c r="D22" i="4" s="1"/>
  <c r="V19" i="38" s="1"/>
  <c r="X22" i="4"/>
  <c r="E22" i="4" s="1"/>
  <c r="X19" i="20" s="1"/>
  <c r="W23" i="4"/>
  <c r="X23" i="4"/>
  <c r="E23" i="4" s="1"/>
  <c r="X20" i="17" s="1"/>
  <c r="W24" i="4"/>
  <c r="D24" i="4" s="1"/>
  <c r="X24" i="4"/>
  <c r="E24" i="4" s="1"/>
  <c r="W25" i="4"/>
  <c r="X25" i="4"/>
  <c r="W26" i="4"/>
  <c r="D26" i="4" s="1"/>
  <c r="X26" i="4"/>
  <c r="E26" i="4" s="1"/>
  <c r="X23" i="52" s="1"/>
  <c r="W27" i="4"/>
  <c r="D27" i="4" s="1"/>
  <c r="X27" i="4"/>
  <c r="E27" i="4" s="1"/>
  <c r="W28" i="4"/>
  <c r="D28" i="4" s="1"/>
  <c r="X28" i="4"/>
  <c r="E28" i="4" s="1"/>
  <c r="X25" i="15" s="1"/>
  <c r="W29" i="4"/>
  <c r="D29" i="4" s="1"/>
  <c r="X29" i="4"/>
  <c r="E29" i="4" s="1"/>
  <c r="W30" i="4"/>
  <c r="D30" i="4" s="1"/>
  <c r="X30" i="4"/>
  <c r="E30" i="4" s="1"/>
  <c r="W31" i="4"/>
  <c r="D31" i="4" s="1"/>
  <c r="X31" i="4"/>
  <c r="E31" i="4" s="1"/>
  <c r="X28" i="34" s="1"/>
  <c r="W32" i="4"/>
  <c r="D32" i="4" s="1"/>
  <c r="V29" i="43" s="1"/>
  <c r="X32" i="4"/>
  <c r="E32" i="4" s="1"/>
  <c r="X29" i="24" s="1"/>
  <c r="W33" i="4"/>
  <c r="X33" i="4"/>
  <c r="E33" i="4" s="1"/>
  <c r="W34" i="4"/>
  <c r="D34" i="4" s="1"/>
  <c r="X34" i="4"/>
  <c r="E34" i="4" s="1"/>
  <c r="X31" i="23" s="1"/>
  <c r="W35" i="4"/>
  <c r="D35" i="4" s="1"/>
  <c r="X35" i="4"/>
  <c r="E35" i="4" s="1"/>
  <c r="X32" i="34" s="1"/>
  <c r="W36" i="4"/>
  <c r="X36" i="4"/>
  <c r="E36" i="4" s="1"/>
  <c r="W37" i="4"/>
  <c r="X37" i="4"/>
  <c r="E37" i="4" s="1"/>
  <c r="W38" i="4"/>
  <c r="D38" i="4" s="1"/>
  <c r="V35" i="36" s="1"/>
  <c r="X38" i="4"/>
  <c r="E38" i="4" s="1"/>
  <c r="W39" i="4"/>
  <c r="X39" i="4"/>
  <c r="E39" i="4" s="1"/>
  <c r="X36" i="21" s="1"/>
  <c r="W40" i="4"/>
  <c r="D40" i="4" s="1"/>
  <c r="V37" i="30" s="1"/>
  <c r="X40" i="4"/>
  <c r="E40" i="4" s="1"/>
  <c r="X37" i="32" s="1"/>
  <c r="W41" i="4"/>
  <c r="D41" i="4" s="1"/>
  <c r="X41" i="4"/>
  <c r="W42" i="4"/>
  <c r="D42" i="4" s="1"/>
  <c r="X42" i="4"/>
  <c r="E42" i="4" s="1"/>
  <c r="X39" i="42" s="1"/>
  <c r="W43" i="4"/>
  <c r="D43" i="4" s="1"/>
  <c r="X43" i="4"/>
  <c r="E43" i="4" s="1"/>
  <c r="X40" i="28" s="1"/>
  <c r="W44" i="4"/>
  <c r="D44" i="4" s="1"/>
  <c r="V41" i="30" s="1"/>
  <c r="X44" i="4"/>
  <c r="E44" i="4" s="1"/>
  <c r="X41" i="21" s="1"/>
  <c r="W45" i="4"/>
  <c r="D45" i="4" s="1"/>
  <c r="V42" i="30" s="1"/>
  <c r="X45" i="4"/>
  <c r="W46" i="4"/>
  <c r="D46" i="4" s="1"/>
  <c r="X46" i="4"/>
  <c r="E46" i="4" s="1"/>
  <c r="X43" i="43" s="1"/>
  <c r="X47" i="4"/>
  <c r="E47" i="4" s="1"/>
  <c r="X8" i="4"/>
  <c r="E8" i="4" s="1"/>
  <c r="X5" i="26" s="1"/>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E43" i="12" s="1"/>
  <c r="D44" i="12"/>
  <c r="D41" i="14"/>
  <c r="D42" i="14"/>
  <c r="D43" i="14"/>
  <c r="E43" i="14" s="1"/>
  <c r="D44" i="14"/>
  <c r="D41" i="15"/>
  <c r="D42" i="15"/>
  <c r="D43" i="15"/>
  <c r="E43" i="15" s="1"/>
  <c r="D44" i="15"/>
  <c r="D41" i="16"/>
  <c r="D42" i="16"/>
  <c r="D43" i="16"/>
  <c r="E43" i="16" s="1"/>
  <c r="D44" i="16"/>
  <c r="D41" i="17"/>
  <c r="D42" i="17"/>
  <c r="D43" i="17"/>
  <c r="E43" i="17" s="1"/>
  <c r="D44" i="17"/>
  <c r="D41" i="18"/>
  <c r="D42" i="18"/>
  <c r="D43" i="18"/>
  <c r="E43" i="18" s="1"/>
  <c r="D44" i="18"/>
  <c r="D41" i="19"/>
  <c r="D42" i="19"/>
  <c r="D43" i="19"/>
  <c r="E43" i="19" s="1"/>
  <c r="D44" i="19"/>
  <c r="D41" i="20"/>
  <c r="D42" i="20"/>
  <c r="D43" i="20"/>
  <c r="E43" i="20" s="1"/>
  <c r="D44" i="20"/>
  <c r="D41" i="21"/>
  <c r="D42" i="21"/>
  <c r="D43" i="21"/>
  <c r="E43" i="21" s="1"/>
  <c r="D44" i="21"/>
  <c r="D41" i="22"/>
  <c r="D42" i="22"/>
  <c r="D43" i="22"/>
  <c r="E43" i="22" s="1"/>
  <c r="D44" i="22"/>
  <c r="D41" i="23"/>
  <c r="D42" i="23"/>
  <c r="D43" i="23"/>
  <c r="E43" i="23" s="1"/>
  <c r="D44" i="23"/>
  <c r="D41" i="24"/>
  <c r="D42" i="24"/>
  <c r="D43" i="24"/>
  <c r="E43" i="24" s="1"/>
  <c r="D44" i="24"/>
  <c r="D41" i="25"/>
  <c r="D42" i="25"/>
  <c r="D43" i="25"/>
  <c r="E43" i="25" s="1"/>
  <c r="D44" i="25"/>
  <c r="D41" i="26"/>
  <c r="D42" i="26"/>
  <c r="D43" i="26"/>
  <c r="E43" i="26" s="1"/>
  <c r="D44" i="26"/>
  <c r="D41" i="27"/>
  <c r="D42" i="27"/>
  <c r="D43" i="27"/>
  <c r="D44" i="27"/>
  <c r="D41" i="28"/>
  <c r="D42" i="28"/>
  <c r="D43" i="28"/>
  <c r="E43" i="28" s="1"/>
  <c r="D44" i="28"/>
  <c r="D41" i="29"/>
  <c r="D42" i="29"/>
  <c r="D43" i="29"/>
  <c r="E43" i="29" s="1"/>
  <c r="D44" i="29"/>
  <c r="D41" i="31"/>
  <c r="D42" i="31"/>
  <c r="D43" i="31"/>
  <c r="E43" i="31" s="1"/>
  <c r="D44" i="31"/>
  <c r="D41" i="32"/>
  <c r="D42" i="32"/>
  <c r="D43" i="32"/>
  <c r="E43" i="32" s="1"/>
  <c r="D44" i="32"/>
  <c r="D41" i="33"/>
  <c r="D42" i="33"/>
  <c r="D43" i="33"/>
  <c r="E43" i="33" s="1"/>
  <c r="D44" i="33"/>
  <c r="D41" i="34"/>
  <c r="D42" i="34"/>
  <c r="D43" i="34"/>
  <c r="E43" i="34" s="1"/>
  <c r="D44" i="34"/>
  <c r="D41" i="35"/>
  <c r="D42" i="35"/>
  <c r="D43" i="35"/>
  <c r="E43" i="35" s="1"/>
  <c r="D44" i="35"/>
  <c r="D41" i="36"/>
  <c r="D42" i="36"/>
  <c r="D43" i="36"/>
  <c r="E43" i="36" s="1"/>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E34" i="52" s="1"/>
  <c r="D35" i="52"/>
  <c r="D36" i="52"/>
  <c r="D37" i="52"/>
  <c r="D38" i="52"/>
  <c r="E38" i="52" s="1"/>
  <c r="D39" i="52"/>
  <c r="D40" i="52"/>
  <c r="D41" i="52"/>
  <c r="D42" i="52"/>
  <c r="E42" i="52" s="1"/>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E7" i="52" s="1"/>
  <c r="D8" i="52"/>
  <c r="D9" i="52"/>
  <c r="D10" i="52"/>
  <c r="D11" i="52"/>
  <c r="E11" i="52" s="1"/>
  <c r="D12" i="52"/>
  <c r="D13" i="52"/>
  <c r="D14" i="52"/>
  <c r="D15" i="52"/>
  <c r="E15" i="52" s="1"/>
  <c r="D16" i="52"/>
  <c r="D17" i="52"/>
  <c r="D18" i="52"/>
  <c r="D19" i="52"/>
  <c r="E19" i="52" s="1"/>
  <c r="D20" i="52"/>
  <c r="D21" i="52"/>
  <c r="D22" i="52"/>
  <c r="D23" i="52"/>
  <c r="E23" i="52" s="1"/>
  <c r="D24" i="52"/>
  <c r="D25" i="52"/>
  <c r="D26" i="52"/>
  <c r="D27" i="52"/>
  <c r="E27" i="52" s="1"/>
  <c r="D28" i="52"/>
  <c r="D29" i="52"/>
  <c r="D30" i="52"/>
  <c r="D5" i="52"/>
  <c r="E5" i="52" s="1"/>
  <c r="D41" i="43"/>
  <c r="D42" i="43"/>
  <c r="D43" i="43"/>
  <c r="C40" i="51"/>
  <c r="E29" i="51" s="1"/>
  <c r="C39" i="52"/>
  <c r="C44" i="52" s="1"/>
  <c r="F45" i="4"/>
  <c r="T42" i="30" s="1"/>
  <c r="C45" i="7"/>
  <c r="L44" i="52"/>
  <c r="C5" i="8"/>
  <c r="C44" i="8" s="1"/>
  <c r="D5" i="8"/>
  <c r="D6" i="8"/>
  <c r="E6" i="8" s="1"/>
  <c r="D7" i="8"/>
  <c r="E7" i="8" s="1"/>
  <c r="O10" i="4"/>
  <c r="P10" i="4" s="1"/>
  <c r="C10" i="4" s="1"/>
  <c r="D8" i="8"/>
  <c r="O11" i="4"/>
  <c r="P11" i="4" s="1"/>
  <c r="C11" i="4" s="1"/>
  <c r="F8" i="13" s="1"/>
  <c r="D9" i="8"/>
  <c r="E9" i="8" s="1"/>
  <c r="D10" i="8"/>
  <c r="O13" i="4"/>
  <c r="P13" i="4" s="1"/>
  <c r="C13" i="4" s="1"/>
  <c r="D11" i="8"/>
  <c r="D12" i="8"/>
  <c r="D13" i="8"/>
  <c r="D14" i="8"/>
  <c r="O17" i="4"/>
  <c r="P17" i="4" s="1"/>
  <c r="C17" i="4" s="1"/>
  <c r="D15" i="8"/>
  <c r="E15" i="8" s="1"/>
  <c r="O18" i="4"/>
  <c r="P18" i="4" s="1"/>
  <c r="C18" i="4" s="1"/>
  <c r="D16" i="8"/>
  <c r="D17" i="8"/>
  <c r="E17" i="8" s="1"/>
  <c r="D18" i="8"/>
  <c r="E18" i="8" s="1"/>
  <c r="D19" i="8"/>
  <c r="E19" i="8" s="1"/>
  <c r="D20" i="8"/>
  <c r="E20" i="8" s="1"/>
  <c r="D21" i="8"/>
  <c r="E21" i="8" s="1"/>
  <c r="D22" i="8"/>
  <c r="E22" i="8" s="1"/>
  <c r="D23" i="8"/>
  <c r="D24" i="8"/>
  <c r="D25" i="8"/>
  <c r="E25" i="8" s="1"/>
  <c r="D26" i="8"/>
  <c r="D27" i="8"/>
  <c r="D28" i="8"/>
  <c r="E28" i="8" s="1"/>
  <c r="O31" i="4"/>
  <c r="P31" i="4" s="1"/>
  <c r="C31" i="4" s="1"/>
  <c r="P28" i="48" s="1"/>
  <c r="D29" i="8"/>
  <c r="E29" i="8" s="1"/>
  <c r="D30" i="8"/>
  <c r="AN33" i="4"/>
  <c r="H33" i="4" s="1"/>
  <c r="D31" i="8"/>
  <c r="E31" i="8" s="1"/>
  <c r="D32" i="8"/>
  <c r="D33" i="8"/>
  <c r="E33" i="8" s="1"/>
  <c r="O36" i="4"/>
  <c r="P36" i="4" s="1"/>
  <c r="C36" i="4" s="1"/>
  <c r="D34" i="8"/>
  <c r="D35" i="8"/>
  <c r="D36" i="8"/>
  <c r="AN39" i="4"/>
  <c r="H39" i="4" s="1"/>
  <c r="N36" i="52" s="1"/>
  <c r="D37" i="8"/>
  <c r="E37" i="8" s="1"/>
  <c r="D38" i="8"/>
  <c r="D39" i="8"/>
  <c r="E39" i="8" s="1"/>
  <c r="D40" i="8"/>
  <c r="E40" i="8" s="1"/>
  <c r="O43" i="4"/>
  <c r="P43" i="4" s="1"/>
  <c r="C43" i="4" s="1"/>
  <c r="F40" i="14" s="1"/>
  <c r="L44" i="8"/>
  <c r="AN47" i="4"/>
  <c r="H47" i="4" s="1"/>
  <c r="N44" i="15" s="1"/>
  <c r="D5" i="13"/>
  <c r="C6" i="13"/>
  <c r="E33" i="13" s="1"/>
  <c r="D6" i="13"/>
  <c r="D7" i="13"/>
  <c r="D8" i="13"/>
  <c r="D9" i="13"/>
  <c r="D10" i="13"/>
  <c r="D11" i="13"/>
  <c r="D12" i="13"/>
  <c r="D13" i="13"/>
  <c r="D14" i="13"/>
  <c r="D15" i="13"/>
  <c r="D16" i="13"/>
  <c r="D17" i="13"/>
  <c r="D18" i="13"/>
  <c r="D19" i="13"/>
  <c r="D20" i="13"/>
  <c r="D21" i="13"/>
  <c r="E21" i="13" s="1"/>
  <c r="D22" i="13"/>
  <c r="D23" i="13"/>
  <c r="D24" i="13"/>
  <c r="D25" i="13"/>
  <c r="D26" i="13"/>
  <c r="D27" i="13"/>
  <c r="D28" i="13"/>
  <c r="D29" i="13"/>
  <c r="D30" i="13"/>
  <c r="D31" i="13"/>
  <c r="D32" i="13"/>
  <c r="L44" i="13"/>
  <c r="D5" i="12"/>
  <c r="E5" i="12" s="1"/>
  <c r="C7" i="12"/>
  <c r="C44" i="12" s="1"/>
  <c r="D6" i="12"/>
  <c r="E6" i="12" s="1"/>
  <c r="D7" i="12"/>
  <c r="E7" i="12" s="1"/>
  <c r="D8" i="12"/>
  <c r="E8" i="12" s="1"/>
  <c r="D9" i="12"/>
  <c r="D10" i="12"/>
  <c r="E10" i="12" s="1"/>
  <c r="D11" i="12"/>
  <c r="E11" i="12" s="1"/>
  <c r="D12" i="12"/>
  <c r="D13" i="12"/>
  <c r="D14" i="12"/>
  <c r="E14" i="12" s="1"/>
  <c r="D15" i="12"/>
  <c r="D16" i="12"/>
  <c r="E16" i="12" s="1"/>
  <c r="D17" i="12"/>
  <c r="D18" i="12"/>
  <c r="E18" i="12" s="1"/>
  <c r="D19" i="12"/>
  <c r="E19" i="12" s="1"/>
  <c r="D20" i="12"/>
  <c r="E20" i="12" s="1"/>
  <c r="D21" i="12"/>
  <c r="E21" i="12" s="1"/>
  <c r="D22" i="12"/>
  <c r="E22" i="12" s="1"/>
  <c r="D23" i="12"/>
  <c r="E23" i="12" s="1"/>
  <c r="D24" i="12"/>
  <c r="E24" i="12" s="1"/>
  <c r="D25" i="12"/>
  <c r="D26" i="12"/>
  <c r="E26" i="12" s="1"/>
  <c r="D27" i="12"/>
  <c r="E27" i="12" s="1"/>
  <c r="D28" i="12"/>
  <c r="E28" i="12" s="1"/>
  <c r="D29" i="12"/>
  <c r="D30" i="12"/>
  <c r="E30" i="12" s="1"/>
  <c r="D31" i="12"/>
  <c r="D32" i="12"/>
  <c r="E32" i="12" s="1"/>
  <c r="D33" i="12"/>
  <c r="D34" i="12"/>
  <c r="E34" i="12" s="1"/>
  <c r="D35" i="12"/>
  <c r="E35" i="12" s="1"/>
  <c r="D36" i="12"/>
  <c r="D37" i="12"/>
  <c r="D38" i="12"/>
  <c r="D39" i="12"/>
  <c r="E39" i="12" s="1"/>
  <c r="D40" i="12"/>
  <c r="E40" i="12" s="1"/>
  <c r="D5" i="14"/>
  <c r="C8" i="14"/>
  <c r="C44" i="14" s="1"/>
  <c r="D6" i="14"/>
  <c r="E6" i="14" s="1"/>
  <c r="D7" i="14"/>
  <c r="E7" i="14" s="1"/>
  <c r="D8" i="14"/>
  <c r="D9" i="14"/>
  <c r="E9" i="14" s="1"/>
  <c r="D10" i="14"/>
  <c r="E10" i="14" s="1"/>
  <c r="D11" i="14"/>
  <c r="D12" i="14"/>
  <c r="D13" i="14"/>
  <c r="E13" i="14" s="1"/>
  <c r="D14" i="14"/>
  <c r="E14" i="14" s="1"/>
  <c r="D15" i="14"/>
  <c r="E15" i="14" s="1"/>
  <c r="D16" i="14"/>
  <c r="D17" i="14"/>
  <c r="E17" i="14" s="1"/>
  <c r="D18" i="14"/>
  <c r="E18" i="14" s="1"/>
  <c r="D19" i="14"/>
  <c r="E19" i="14" s="1"/>
  <c r="D20" i="14"/>
  <c r="D21" i="14"/>
  <c r="E21" i="14" s="1"/>
  <c r="D22" i="14"/>
  <c r="E22" i="14" s="1"/>
  <c r="D23" i="14"/>
  <c r="D24" i="14"/>
  <c r="D25" i="14"/>
  <c r="E25" i="14" s="1"/>
  <c r="D26" i="14"/>
  <c r="E26" i="14" s="1"/>
  <c r="D27" i="14"/>
  <c r="E27" i="14" s="1"/>
  <c r="D28" i="14"/>
  <c r="E28" i="14" s="1"/>
  <c r="D29" i="14"/>
  <c r="E29" i="14" s="1"/>
  <c r="D30" i="14"/>
  <c r="E30" i="14" s="1"/>
  <c r="D31" i="14"/>
  <c r="E31" i="14" s="1"/>
  <c r="D32" i="14"/>
  <c r="D33" i="14"/>
  <c r="E33" i="14" s="1"/>
  <c r="D34" i="14"/>
  <c r="E34" i="14" s="1"/>
  <c r="D35" i="14"/>
  <c r="E35" i="14" s="1"/>
  <c r="D36" i="14"/>
  <c r="D37" i="14"/>
  <c r="E37" i="14" s="1"/>
  <c r="D38" i="14"/>
  <c r="E38" i="14" s="1"/>
  <c r="D39" i="14"/>
  <c r="D40" i="14"/>
  <c r="L44" i="14"/>
  <c r="D5" i="15"/>
  <c r="C9" i="15"/>
  <c r="C44" i="15" s="1"/>
  <c r="D6" i="15"/>
  <c r="D7" i="15"/>
  <c r="D8" i="15"/>
  <c r="E8" i="15" s="1"/>
  <c r="D9" i="15"/>
  <c r="D10" i="15"/>
  <c r="D11" i="15"/>
  <c r="E11" i="15" s="1"/>
  <c r="D12" i="15"/>
  <c r="E12" i="15" s="1"/>
  <c r="D13" i="15"/>
  <c r="E13" i="15" s="1"/>
  <c r="D14" i="15"/>
  <c r="D15" i="15"/>
  <c r="E15" i="15" s="1"/>
  <c r="D16" i="15"/>
  <c r="D17" i="15"/>
  <c r="D18" i="15"/>
  <c r="D19" i="15"/>
  <c r="E19" i="15" s="1"/>
  <c r="D20" i="15"/>
  <c r="D21" i="15"/>
  <c r="D22" i="15"/>
  <c r="D23" i="15"/>
  <c r="E23" i="15" s="1"/>
  <c r="D24" i="15"/>
  <c r="D25" i="15"/>
  <c r="E25" i="15" s="1"/>
  <c r="D26" i="15"/>
  <c r="D27" i="15"/>
  <c r="E27" i="15" s="1"/>
  <c r="D28" i="15"/>
  <c r="E28" i="15" s="1"/>
  <c r="D29" i="15"/>
  <c r="D30" i="15"/>
  <c r="D31" i="15"/>
  <c r="E31" i="15" s="1"/>
  <c r="D32" i="15"/>
  <c r="D33" i="15"/>
  <c r="D34" i="15"/>
  <c r="D35" i="15"/>
  <c r="E35" i="15" s="1"/>
  <c r="D36" i="15"/>
  <c r="D37" i="15"/>
  <c r="E37" i="15" s="1"/>
  <c r="D38" i="15"/>
  <c r="D39" i="15"/>
  <c r="E39" i="15" s="1"/>
  <c r="D40" i="15"/>
  <c r="E40" i="15" s="1"/>
  <c r="L44" i="15"/>
  <c r="D5" i="16"/>
  <c r="C10" i="16"/>
  <c r="C44" i="16" s="1"/>
  <c r="D6" i="16"/>
  <c r="E6" i="16" s="1"/>
  <c r="D7" i="16"/>
  <c r="D8" i="16"/>
  <c r="D9" i="16"/>
  <c r="E9" i="16" s="1"/>
  <c r="D10" i="16"/>
  <c r="D11" i="16"/>
  <c r="D12" i="16"/>
  <c r="D13" i="16"/>
  <c r="E13" i="16" s="1"/>
  <c r="D14" i="16"/>
  <c r="D15" i="16"/>
  <c r="E15" i="16" s="1"/>
  <c r="D16" i="16"/>
  <c r="D17" i="16"/>
  <c r="E17" i="16" s="1"/>
  <c r="D18" i="16"/>
  <c r="E18" i="16" s="1"/>
  <c r="D19" i="16"/>
  <c r="E19" i="16" s="1"/>
  <c r="D20" i="16"/>
  <c r="D21" i="16"/>
  <c r="E21" i="16" s="1"/>
  <c r="D22" i="16"/>
  <c r="D23" i="16"/>
  <c r="E23" i="16" s="1"/>
  <c r="D24" i="16"/>
  <c r="D25" i="16"/>
  <c r="E25" i="16" s="1"/>
  <c r="D26" i="16"/>
  <c r="D27" i="16"/>
  <c r="D28" i="16"/>
  <c r="D29" i="16"/>
  <c r="E29" i="16" s="1"/>
  <c r="D30" i="16"/>
  <c r="D31" i="16"/>
  <c r="E31" i="16" s="1"/>
  <c r="D32" i="16"/>
  <c r="D33" i="16"/>
  <c r="E33" i="16" s="1"/>
  <c r="D34" i="16"/>
  <c r="E34" i="16" s="1"/>
  <c r="D35" i="16"/>
  <c r="E35" i="16" s="1"/>
  <c r="D36" i="16"/>
  <c r="D37" i="16"/>
  <c r="E37" i="16" s="1"/>
  <c r="D38" i="16"/>
  <c r="D39" i="16"/>
  <c r="E39" i="16" s="1"/>
  <c r="D40" i="16"/>
  <c r="L44" i="16"/>
  <c r="D5" i="17"/>
  <c r="E5" i="17" s="1"/>
  <c r="C11" i="17"/>
  <c r="C44" i="17" s="1"/>
  <c r="D6" i="17"/>
  <c r="D7" i="17"/>
  <c r="E7" i="17" s="1"/>
  <c r="D8" i="17"/>
  <c r="D9" i="17"/>
  <c r="E9" i="17" s="1"/>
  <c r="D10" i="17"/>
  <c r="D11" i="17"/>
  <c r="E11" i="17" s="1"/>
  <c r="D12" i="17"/>
  <c r="D13" i="17"/>
  <c r="E13" i="17" s="1"/>
  <c r="D14" i="17"/>
  <c r="D15" i="17"/>
  <c r="E15" i="17" s="1"/>
  <c r="D16" i="17"/>
  <c r="E16" i="17" s="1"/>
  <c r="D17" i="17"/>
  <c r="E17" i="17" s="1"/>
  <c r="D18" i="17"/>
  <c r="D19" i="17"/>
  <c r="E19" i="17" s="1"/>
  <c r="D20" i="17"/>
  <c r="E20" i="17" s="1"/>
  <c r="D21" i="17"/>
  <c r="D22" i="17"/>
  <c r="D23" i="17"/>
  <c r="E23" i="17" s="1"/>
  <c r="D24" i="17"/>
  <c r="D25" i="17"/>
  <c r="E25" i="17" s="1"/>
  <c r="D26" i="17"/>
  <c r="D27" i="17"/>
  <c r="E27" i="17" s="1"/>
  <c r="D28" i="17"/>
  <c r="E28" i="17" s="1"/>
  <c r="D29" i="17"/>
  <c r="E29" i="17" s="1"/>
  <c r="D30" i="17"/>
  <c r="D31" i="17"/>
  <c r="E31" i="17" s="1"/>
  <c r="D32" i="17"/>
  <c r="E32" i="17" s="1"/>
  <c r="D33" i="17"/>
  <c r="E33" i="17" s="1"/>
  <c r="D34" i="17"/>
  <c r="D35" i="17"/>
  <c r="E35" i="17" s="1"/>
  <c r="D36" i="17"/>
  <c r="E36" i="17" s="1"/>
  <c r="D37" i="17"/>
  <c r="E37" i="17" s="1"/>
  <c r="D38" i="17"/>
  <c r="E38" i="17" s="1"/>
  <c r="D39" i="17"/>
  <c r="E39" i="17" s="1"/>
  <c r="D40" i="17"/>
  <c r="L44" i="17"/>
  <c r="D5" i="18"/>
  <c r="C12" i="18"/>
  <c r="C44" i="18" s="1"/>
  <c r="D6" i="18"/>
  <c r="D7" i="18"/>
  <c r="D8" i="18"/>
  <c r="D9" i="18"/>
  <c r="E9" i="18" s="1"/>
  <c r="D10" i="18"/>
  <c r="E10" i="18" s="1"/>
  <c r="D11" i="18"/>
  <c r="E11" i="18" s="1"/>
  <c r="D12" i="18"/>
  <c r="D13" i="18"/>
  <c r="E13" i="18" s="1"/>
  <c r="D14" i="18"/>
  <c r="D15" i="18"/>
  <c r="E15" i="18" s="1"/>
  <c r="D16" i="18"/>
  <c r="D17" i="18"/>
  <c r="E17" i="18" s="1"/>
  <c r="D18" i="18"/>
  <c r="D19" i="18"/>
  <c r="E19" i="18" s="1"/>
  <c r="D20" i="18"/>
  <c r="D21" i="18"/>
  <c r="E21" i="18" s="1"/>
  <c r="D22" i="18"/>
  <c r="D23" i="18"/>
  <c r="D24" i="18"/>
  <c r="D25" i="18"/>
  <c r="E25" i="18" s="1"/>
  <c r="D26" i="18"/>
  <c r="E26" i="18" s="1"/>
  <c r="D27" i="18"/>
  <c r="E27" i="18" s="1"/>
  <c r="D28" i="18"/>
  <c r="D29" i="18"/>
  <c r="E29" i="18" s="1"/>
  <c r="D30" i="18"/>
  <c r="D31" i="18"/>
  <c r="D32" i="18"/>
  <c r="D33" i="18"/>
  <c r="E33" i="18" s="1"/>
  <c r="D34" i="18"/>
  <c r="D35" i="18"/>
  <c r="E35" i="18" s="1"/>
  <c r="D36" i="18"/>
  <c r="D37" i="18"/>
  <c r="E37" i="18" s="1"/>
  <c r="D38" i="18"/>
  <c r="E38" i="18" s="1"/>
  <c r="D39" i="18"/>
  <c r="E39" i="18" s="1"/>
  <c r="D40" i="18"/>
  <c r="L44" i="18"/>
  <c r="D5" i="19"/>
  <c r="C13" i="19"/>
  <c r="D6" i="19"/>
  <c r="D7" i="19"/>
  <c r="D8" i="19"/>
  <c r="D9" i="19"/>
  <c r="E9" i="19" s="1"/>
  <c r="D10" i="19"/>
  <c r="D11" i="19"/>
  <c r="E11" i="19" s="1"/>
  <c r="D12" i="19"/>
  <c r="E12" i="19" s="1"/>
  <c r="D13" i="19"/>
  <c r="E13" i="19" s="1"/>
  <c r="D14" i="19"/>
  <c r="D15" i="19"/>
  <c r="D16" i="19"/>
  <c r="E16" i="19" s="1"/>
  <c r="D17" i="19"/>
  <c r="E17" i="19" s="1"/>
  <c r="D18" i="19"/>
  <c r="D19" i="19"/>
  <c r="D20" i="19"/>
  <c r="D21" i="19"/>
  <c r="E21" i="19" s="1"/>
  <c r="D22" i="19"/>
  <c r="D23" i="19"/>
  <c r="D24" i="19"/>
  <c r="E24" i="19" s="1"/>
  <c r="D25" i="19"/>
  <c r="E25" i="19" s="1"/>
  <c r="D26" i="19"/>
  <c r="D27" i="19"/>
  <c r="D28" i="19"/>
  <c r="D29" i="19"/>
  <c r="E29" i="19" s="1"/>
  <c r="D30" i="19"/>
  <c r="D31" i="19"/>
  <c r="D32" i="19"/>
  <c r="E32" i="19" s="1"/>
  <c r="D33" i="19"/>
  <c r="D34" i="19"/>
  <c r="D35" i="19"/>
  <c r="D36" i="19"/>
  <c r="E36" i="19" s="1"/>
  <c r="D37" i="19"/>
  <c r="E37" i="19" s="1"/>
  <c r="D38" i="19"/>
  <c r="D39" i="19"/>
  <c r="D40" i="19"/>
  <c r="E40" i="19" s="1"/>
  <c r="L44" i="19"/>
  <c r="D5" i="20"/>
  <c r="C14" i="20"/>
  <c r="D6" i="20"/>
  <c r="E6" i="20" s="1"/>
  <c r="D7" i="20"/>
  <c r="E7" i="20" s="1"/>
  <c r="D8" i="20"/>
  <c r="D9" i="20"/>
  <c r="E9" i="20" s="1"/>
  <c r="D10" i="20"/>
  <c r="E10" i="20" s="1"/>
  <c r="D11" i="20"/>
  <c r="D12" i="20"/>
  <c r="D13" i="20"/>
  <c r="E13" i="20" s="1"/>
  <c r="D14" i="20"/>
  <c r="E14" i="20" s="1"/>
  <c r="D15" i="20"/>
  <c r="E15" i="20" s="1"/>
  <c r="D16" i="20"/>
  <c r="D17" i="20"/>
  <c r="D18" i="20"/>
  <c r="D19" i="20"/>
  <c r="D20" i="20"/>
  <c r="D21" i="20"/>
  <c r="E21" i="20" s="1"/>
  <c r="D22" i="20"/>
  <c r="D23" i="20"/>
  <c r="E23" i="20" s="1"/>
  <c r="D24" i="20"/>
  <c r="D25" i="20"/>
  <c r="E25" i="20" s="1"/>
  <c r="D26" i="20"/>
  <c r="E26" i="20" s="1"/>
  <c r="D27" i="20"/>
  <c r="D28" i="20"/>
  <c r="D29" i="20"/>
  <c r="E29" i="20" s="1"/>
  <c r="D30" i="20"/>
  <c r="E30" i="20" s="1"/>
  <c r="D31" i="20"/>
  <c r="E31" i="20" s="1"/>
  <c r="D32" i="20"/>
  <c r="D33" i="20"/>
  <c r="D34" i="20"/>
  <c r="E34" i="20" s="1"/>
  <c r="D35" i="20"/>
  <c r="D36" i="20"/>
  <c r="D37" i="20"/>
  <c r="E37" i="20" s="1"/>
  <c r="D38" i="20"/>
  <c r="D39" i="20"/>
  <c r="E39" i="20" s="1"/>
  <c r="D40" i="20"/>
  <c r="L44" i="20"/>
  <c r="D5" i="21"/>
  <c r="C15" i="21"/>
  <c r="C44" i="21" s="1"/>
  <c r="D6" i="21"/>
  <c r="D7" i="21"/>
  <c r="D8" i="21"/>
  <c r="E8" i="21" s="1"/>
  <c r="D9" i="21"/>
  <c r="E9" i="21" s="1"/>
  <c r="D10" i="21"/>
  <c r="D11" i="21"/>
  <c r="D12" i="21"/>
  <c r="E12" i="21" s="1"/>
  <c r="D13" i="21"/>
  <c r="E13" i="21" s="1"/>
  <c r="D14" i="21"/>
  <c r="D15" i="21"/>
  <c r="D16" i="21"/>
  <c r="E16" i="21" s="1"/>
  <c r="D17" i="21"/>
  <c r="E17" i="21" s="1"/>
  <c r="D18" i="21"/>
  <c r="D19" i="21"/>
  <c r="D20" i="21"/>
  <c r="E20" i="21" s="1"/>
  <c r="D21" i="21"/>
  <c r="D22" i="21"/>
  <c r="D23" i="21"/>
  <c r="D24" i="21"/>
  <c r="D25" i="21"/>
  <c r="D26" i="21"/>
  <c r="D27" i="21"/>
  <c r="D28" i="21"/>
  <c r="E28" i="21" s="1"/>
  <c r="D29" i="21"/>
  <c r="E29" i="21" s="1"/>
  <c r="D30" i="21"/>
  <c r="D31" i="21"/>
  <c r="D32" i="21"/>
  <c r="E32" i="21" s="1"/>
  <c r="D33" i="21"/>
  <c r="E33" i="21" s="1"/>
  <c r="D34" i="21"/>
  <c r="D35" i="21"/>
  <c r="D36" i="21"/>
  <c r="E36" i="21" s="1"/>
  <c r="D37" i="21"/>
  <c r="D38" i="21"/>
  <c r="D39" i="21"/>
  <c r="D40" i="21"/>
  <c r="L44" i="21"/>
  <c r="D5" i="22"/>
  <c r="C16" i="22"/>
  <c r="D6" i="22"/>
  <c r="E6" i="22" s="1"/>
  <c r="D7" i="22"/>
  <c r="E7" i="22" s="1"/>
  <c r="D8" i="22"/>
  <c r="D9" i="22"/>
  <c r="D10" i="22"/>
  <c r="D11" i="22"/>
  <c r="E11" i="22" s="1"/>
  <c r="D12" i="22"/>
  <c r="D13" i="22"/>
  <c r="D14" i="22"/>
  <c r="E14" i="22" s="1"/>
  <c r="D15" i="22"/>
  <c r="D16" i="22"/>
  <c r="D17" i="22"/>
  <c r="D18" i="22"/>
  <c r="E18" i="22" s="1"/>
  <c r="D19" i="22"/>
  <c r="E19" i="22" s="1"/>
  <c r="D20" i="22"/>
  <c r="D21" i="22"/>
  <c r="E21" i="22" s="1"/>
  <c r="D22" i="22"/>
  <c r="E22" i="22" s="1"/>
  <c r="D23" i="22"/>
  <c r="E23" i="22" s="1"/>
  <c r="D24" i="22"/>
  <c r="D25" i="22"/>
  <c r="D26" i="22"/>
  <c r="E26" i="22" s="1"/>
  <c r="D27" i="22"/>
  <c r="E27" i="22" s="1"/>
  <c r="D28" i="22"/>
  <c r="D29" i="22"/>
  <c r="D30" i="22"/>
  <c r="E30" i="22" s="1"/>
  <c r="D31" i="22"/>
  <c r="E31" i="22" s="1"/>
  <c r="D32" i="22"/>
  <c r="D33" i="22"/>
  <c r="D34" i="22"/>
  <c r="E34" i="22" s="1"/>
  <c r="D35" i="22"/>
  <c r="D36" i="22"/>
  <c r="D37" i="22"/>
  <c r="E37" i="22" s="1"/>
  <c r="D38" i="22"/>
  <c r="E38" i="22" s="1"/>
  <c r="D39" i="22"/>
  <c r="E39" i="22" s="1"/>
  <c r="D40" i="22"/>
  <c r="L44" i="22"/>
  <c r="D5" i="23"/>
  <c r="C17" i="23"/>
  <c r="C44" i="23" s="1"/>
  <c r="D6" i="23"/>
  <c r="D7" i="23"/>
  <c r="D8" i="23"/>
  <c r="E8" i="23" s="1"/>
  <c r="D9" i="23"/>
  <c r="E9" i="23" s="1"/>
  <c r="D10" i="23"/>
  <c r="D11" i="23"/>
  <c r="D12" i="23"/>
  <c r="E12" i="23" s="1"/>
  <c r="D13" i="23"/>
  <c r="E13" i="23" s="1"/>
  <c r="D14" i="23"/>
  <c r="D15" i="23"/>
  <c r="D16" i="23"/>
  <c r="D17" i="23"/>
  <c r="D18" i="23"/>
  <c r="D19" i="23"/>
  <c r="D20" i="23"/>
  <c r="E20" i="23" s="1"/>
  <c r="D21" i="23"/>
  <c r="E21" i="23" s="1"/>
  <c r="D22" i="23"/>
  <c r="D23" i="23"/>
  <c r="D24" i="23"/>
  <c r="E24" i="23" s="1"/>
  <c r="D25" i="23"/>
  <c r="E25" i="23" s="1"/>
  <c r="D26" i="23"/>
  <c r="D27" i="23"/>
  <c r="D28" i="23"/>
  <c r="E28" i="23" s="1"/>
  <c r="D29" i="23"/>
  <c r="E29" i="23" s="1"/>
  <c r="D30" i="23"/>
  <c r="D31" i="23"/>
  <c r="D32" i="23"/>
  <c r="E32" i="23" s="1"/>
  <c r="D33" i="23"/>
  <c r="D34" i="23"/>
  <c r="D35" i="23"/>
  <c r="D36" i="23"/>
  <c r="E36" i="23" s="1"/>
  <c r="D37" i="23"/>
  <c r="E37" i="23" s="1"/>
  <c r="D38" i="23"/>
  <c r="D39" i="23"/>
  <c r="D40" i="23"/>
  <c r="L44" i="23"/>
  <c r="D5" i="24"/>
  <c r="C18" i="24"/>
  <c r="D6" i="24"/>
  <c r="D7" i="24"/>
  <c r="E7" i="24" s="1"/>
  <c r="D8" i="24"/>
  <c r="D9" i="24"/>
  <c r="D10" i="24"/>
  <c r="E10" i="24" s="1"/>
  <c r="D11" i="24"/>
  <c r="E11" i="24" s="1"/>
  <c r="D12" i="24"/>
  <c r="D13" i="24"/>
  <c r="D14" i="24"/>
  <c r="E14" i="24" s="1"/>
  <c r="D15" i="24"/>
  <c r="E15" i="24" s="1"/>
  <c r="D16" i="24"/>
  <c r="D17" i="24"/>
  <c r="D18" i="24"/>
  <c r="E18" i="24" s="1"/>
  <c r="D19" i="24"/>
  <c r="D20" i="24"/>
  <c r="D21" i="24"/>
  <c r="E21" i="24" s="1"/>
  <c r="D22" i="24"/>
  <c r="E22" i="24" s="1"/>
  <c r="D23" i="24"/>
  <c r="E23" i="24" s="1"/>
  <c r="D24" i="24"/>
  <c r="D25" i="24"/>
  <c r="D26" i="24"/>
  <c r="E26" i="24" s="1"/>
  <c r="D27" i="24"/>
  <c r="D28" i="24"/>
  <c r="D29" i="24"/>
  <c r="D30" i="24"/>
  <c r="E30" i="24" s="1"/>
  <c r="D31" i="24"/>
  <c r="E31" i="24" s="1"/>
  <c r="D32" i="24"/>
  <c r="D33" i="24"/>
  <c r="D34" i="24"/>
  <c r="E34" i="24" s="1"/>
  <c r="D35" i="24"/>
  <c r="E35" i="24" s="1"/>
  <c r="D36" i="24"/>
  <c r="D37" i="24"/>
  <c r="E37" i="24" s="1"/>
  <c r="D38" i="24"/>
  <c r="E38" i="24" s="1"/>
  <c r="D39" i="24"/>
  <c r="D40" i="24"/>
  <c r="L44" i="24"/>
  <c r="D5" i="25"/>
  <c r="E5" i="25" s="1"/>
  <c r="C19" i="25"/>
  <c r="C44" i="25" s="1"/>
  <c r="D6" i="25"/>
  <c r="D7" i="25"/>
  <c r="D8" i="25"/>
  <c r="E8" i="25" s="1"/>
  <c r="D9" i="25"/>
  <c r="E9" i="25" s="1"/>
  <c r="D10" i="25"/>
  <c r="D11" i="25"/>
  <c r="D12" i="25"/>
  <c r="E12" i="25" s="1"/>
  <c r="D13" i="25"/>
  <c r="E13" i="25" s="1"/>
  <c r="D14" i="25"/>
  <c r="D15" i="25"/>
  <c r="D16" i="25"/>
  <c r="E16" i="25" s="1"/>
  <c r="D17" i="25"/>
  <c r="D18" i="25"/>
  <c r="D19" i="25"/>
  <c r="D20" i="25"/>
  <c r="E20" i="25" s="1"/>
  <c r="D21" i="25"/>
  <c r="D22" i="25"/>
  <c r="D23" i="25"/>
  <c r="D24" i="25"/>
  <c r="D25" i="25"/>
  <c r="E25" i="25" s="1"/>
  <c r="D26" i="25"/>
  <c r="D27" i="25"/>
  <c r="D28" i="25"/>
  <c r="D29" i="25"/>
  <c r="D30" i="25"/>
  <c r="D31" i="25"/>
  <c r="D32" i="25"/>
  <c r="E32" i="25" s="1"/>
  <c r="D33" i="25"/>
  <c r="E33" i="25" s="1"/>
  <c r="D34" i="25"/>
  <c r="D35" i="25"/>
  <c r="D36" i="25"/>
  <c r="E36" i="25" s="1"/>
  <c r="D37" i="25"/>
  <c r="D38" i="25"/>
  <c r="D39" i="25"/>
  <c r="D40" i="25"/>
  <c r="E40" i="25" s="1"/>
  <c r="L44" i="25"/>
  <c r="D5" i="26"/>
  <c r="C20" i="26"/>
  <c r="C44" i="26" s="1"/>
  <c r="D6" i="26"/>
  <c r="E6" i="26" s="1"/>
  <c r="D7" i="26"/>
  <c r="D8" i="26"/>
  <c r="D9" i="26"/>
  <c r="E9" i="26" s="1"/>
  <c r="D10" i="26"/>
  <c r="E10" i="26" s="1"/>
  <c r="D11" i="26"/>
  <c r="D12" i="26"/>
  <c r="D13" i="26"/>
  <c r="D14" i="26"/>
  <c r="D15" i="26"/>
  <c r="D16" i="26"/>
  <c r="D17" i="26"/>
  <c r="E17" i="26" s="1"/>
  <c r="D18" i="26"/>
  <c r="E18" i="26" s="1"/>
  <c r="D19" i="26"/>
  <c r="D20" i="26"/>
  <c r="D21" i="26"/>
  <c r="D22" i="26"/>
  <c r="E22" i="26" s="1"/>
  <c r="D23" i="26"/>
  <c r="D24" i="26"/>
  <c r="D25" i="26"/>
  <c r="E25" i="26" s="1"/>
  <c r="D26" i="26"/>
  <c r="E26" i="26" s="1"/>
  <c r="D27" i="26"/>
  <c r="D28" i="26"/>
  <c r="D29" i="26"/>
  <c r="D30" i="26"/>
  <c r="E30" i="26" s="1"/>
  <c r="D31" i="26"/>
  <c r="D32" i="26"/>
  <c r="D33" i="26"/>
  <c r="E33" i="26" s="1"/>
  <c r="D34" i="26"/>
  <c r="E34" i="26" s="1"/>
  <c r="D35" i="26"/>
  <c r="D36" i="26"/>
  <c r="D37" i="26"/>
  <c r="E37" i="26" s="1"/>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E6" i="28" s="1"/>
  <c r="D7" i="28"/>
  <c r="E7" i="28" s="1"/>
  <c r="D8" i="28"/>
  <c r="D9" i="28"/>
  <c r="E9" i="28" s="1"/>
  <c r="D10" i="28"/>
  <c r="E10" i="28" s="1"/>
  <c r="D11" i="28"/>
  <c r="E11" i="28" s="1"/>
  <c r="D12" i="28"/>
  <c r="D13" i="28"/>
  <c r="E13" i="28" s="1"/>
  <c r="D14" i="28"/>
  <c r="E14" i="28" s="1"/>
  <c r="D15" i="28"/>
  <c r="E15" i="28" s="1"/>
  <c r="D16" i="28"/>
  <c r="D17" i="28"/>
  <c r="D18" i="28"/>
  <c r="E18" i="28" s="1"/>
  <c r="D19" i="28"/>
  <c r="E19" i="28" s="1"/>
  <c r="D20" i="28"/>
  <c r="D21" i="28"/>
  <c r="E21" i="28" s="1"/>
  <c r="D22" i="28"/>
  <c r="E22" i="28" s="1"/>
  <c r="D23" i="28"/>
  <c r="E23" i="28" s="1"/>
  <c r="D24" i="28"/>
  <c r="E24" i="28" s="1"/>
  <c r="D25" i="28"/>
  <c r="E25" i="28" s="1"/>
  <c r="D26" i="28"/>
  <c r="E26" i="28" s="1"/>
  <c r="D27" i="28"/>
  <c r="D28" i="28"/>
  <c r="D29" i="28"/>
  <c r="E29" i="28" s="1"/>
  <c r="D30" i="28"/>
  <c r="E30" i="28" s="1"/>
  <c r="D31" i="28"/>
  <c r="E31" i="28" s="1"/>
  <c r="D32" i="28"/>
  <c r="D33" i="28"/>
  <c r="D34" i="28"/>
  <c r="E34" i="28" s="1"/>
  <c r="D35" i="28"/>
  <c r="E35" i="28" s="1"/>
  <c r="D36" i="28"/>
  <c r="D37" i="28"/>
  <c r="E37" i="28" s="1"/>
  <c r="D38" i="28"/>
  <c r="E38" i="28" s="1"/>
  <c r="D39" i="28"/>
  <c r="E39" i="28" s="1"/>
  <c r="D40" i="28"/>
  <c r="E40" i="28" s="1"/>
  <c r="L44" i="28"/>
  <c r="D5" i="29"/>
  <c r="C23" i="29"/>
  <c r="C44" i="29" s="1"/>
  <c r="D6" i="29"/>
  <c r="D7" i="29"/>
  <c r="D8" i="29"/>
  <c r="E8" i="29" s="1"/>
  <c r="D9" i="29"/>
  <c r="D10" i="29"/>
  <c r="D11" i="29"/>
  <c r="D12" i="29"/>
  <c r="D13" i="29"/>
  <c r="D14" i="29"/>
  <c r="D15" i="29"/>
  <c r="D16" i="29"/>
  <c r="D17" i="29"/>
  <c r="D18" i="29"/>
  <c r="D19" i="29"/>
  <c r="D20" i="29"/>
  <c r="E20" i="29" s="1"/>
  <c r="D21" i="29"/>
  <c r="D22" i="29"/>
  <c r="D23" i="29"/>
  <c r="D24" i="29"/>
  <c r="E24" i="29" s="1"/>
  <c r="D25" i="29"/>
  <c r="D26" i="29"/>
  <c r="D27" i="29"/>
  <c r="D28" i="29"/>
  <c r="E28" i="29" s="1"/>
  <c r="D29" i="29"/>
  <c r="D30" i="29"/>
  <c r="D31" i="29"/>
  <c r="D32" i="29"/>
  <c r="D33" i="29"/>
  <c r="D34" i="29"/>
  <c r="D35" i="29"/>
  <c r="D36" i="29"/>
  <c r="D37" i="29"/>
  <c r="D38" i="29"/>
  <c r="D39" i="29"/>
  <c r="D40" i="29"/>
  <c r="E40" i="29" s="1"/>
  <c r="L44" i="29"/>
  <c r="D5" i="31"/>
  <c r="C25" i="31"/>
  <c r="D6" i="31"/>
  <c r="E6" i="31" s="1"/>
  <c r="D7" i="31"/>
  <c r="E7" i="31" s="1"/>
  <c r="D8" i="31"/>
  <c r="D9" i="31"/>
  <c r="E9" i="31" s="1"/>
  <c r="D10" i="31"/>
  <c r="E10" i="31" s="1"/>
  <c r="D11" i="31"/>
  <c r="E11" i="31" s="1"/>
  <c r="D12" i="31"/>
  <c r="D13" i="31"/>
  <c r="E13" i="31" s="1"/>
  <c r="D14" i="31"/>
  <c r="E14" i="31" s="1"/>
  <c r="D15" i="31"/>
  <c r="E15" i="31" s="1"/>
  <c r="D16" i="31"/>
  <c r="D17" i="31"/>
  <c r="E17" i="31" s="1"/>
  <c r="D18" i="31"/>
  <c r="D19" i="31"/>
  <c r="E19" i="31" s="1"/>
  <c r="D20" i="31"/>
  <c r="D21" i="31"/>
  <c r="E21" i="31" s="1"/>
  <c r="D22" i="31"/>
  <c r="E22" i="31" s="1"/>
  <c r="D23" i="31"/>
  <c r="E23" i="31" s="1"/>
  <c r="D24" i="31"/>
  <c r="D25" i="31"/>
  <c r="D26" i="31"/>
  <c r="E26" i="31" s="1"/>
  <c r="D27" i="31"/>
  <c r="E27" i="31" s="1"/>
  <c r="D28" i="31"/>
  <c r="D29" i="31"/>
  <c r="E29" i="31" s="1"/>
  <c r="D30" i="31"/>
  <c r="E30" i="31" s="1"/>
  <c r="D31" i="31"/>
  <c r="E31" i="31" s="1"/>
  <c r="D32" i="31"/>
  <c r="D33" i="31"/>
  <c r="E33" i="31" s="1"/>
  <c r="D34" i="31"/>
  <c r="D35" i="31"/>
  <c r="E35" i="31" s="1"/>
  <c r="D36" i="31"/>
  <c r="D37" i="31"/>
  <c r="E37" i="31" s="1"/>
  <c r="D38" i="31"/>
  <c r="E38" i="31" s="1"/>
  <c r="D39" i="31"/>
  <c r="E39" i="31" s="1"/>
  <c r="D40" i="31"/>
  <c r="L44" i="31"/>
  <c r="D5" i="30"/>
  <c r="E5" i="30" s="1"/>
  <c r="C24" i="30"/>
  <c r="C44" i="30" s="1"/>
  <c r="D6" i="30"/>
  <c r="D7" i="30"/>
  <c r="D8" i="30"/>
  <c r="E8" i="30" s="1"/>
  <c r="D9" i="30"/>
  <c r="D10" i="30"/>
  <c r="D11" i="30"/>
  <c r="D12" i="30"/>
  <c r="E12" i="30" s="1"/>
  <c r="D13" i="30"/>
  <c r="E13" i="30" s="1"/>
  <c r="D14" i="30"/>
  <c r="D15" i="30"/>
  <c r="D16" i="30"/>
  <c r="E16" i="30" s="1"/>
  <c r="D17" i="30"/>
  <c r="D18" i="30"/>
  <c r="D19" i="30"/>
  <c r="D20" i="30"/>
  <c r="E20" i="30" s="1"/>
  <c r="D21" i="30"/>
  <c r="E21" i="30" s="1"/>
  <c r="D22" i="30"/>
  <c r="D23" i="30"/>
  <c r="D24" i="30"/>
  <c r="E24" i="30" s="1"/>
  <c r="D25" i="30"/>
  <c r="E25" i="30" s="1"/>
  <c r="D26" i="30"/>
  <c r="D27" i="30"/>
  <c r="D28" i="30"/>
  <c r="E28" i="30" s="1"/>
  <c r="D29" i="30"/>
  <c r="E29" i="30" s="1"/>
  <c r="D30" i="30"/>
  <c r="D31" i="30"/>
  <c r="D32" i="30"/>
  <c r="E32" i="30" s="1"/>
  <c r="D33" i="30"/>
  <c r="E33" i="30" s="1"/>
  <c r="D34" i="30"/>
  <c r="D35" i="30"/>
  <c r="D36" i="30"/>
  <c r="E36" i="30" s="1"/>
  <c r="D37" i="30"/>
  <c r="E37" i="30" s="1"/>
  <c r="D38" i="30"/>
  <c r="D39" i="30"/>
  <c r="D40" i="30"/>
  <c r="E40" i="30" s="1"/>
  <c r="L44" i="30"/>
  <c r="D5" i="32"/>
  <c r="C26" i="32"/>
  <c r="C44" i="32" s="1"/>
  <c r="D6" i="32"/>
  <c r="D7" i="32"/>
  <c r="E7" i="32" s="1"/>
  <c r="D8" i="32"/>
  <c r="D9" i="32"/>
  <c r="E9" i="32" s="1"/>
  <c r="D10" i="32"/>
  <c r="D11" i="32"/>
  <c r="E11" i="32" s="1"/>
  <c r="D12" i="32"/>
  <c r="D13" i="32"/>
  <c r="E13" i="32" s="1"/>
  <c r="D14" i="32"/>
  <c r="E14" i="32" s="1"/>
  <c r="D15" i="32"/>
  <c r="E15" i="32" s="1"/>
  <c r="D16" i="32"/>
  <c r="D17" i="32"/>
  <c r="E17" i="32" s="1"/>
  <c r="D18" i="32"/>
  <c r="D19" i="32"/>
  <c r="E19" i="32" s="1"/>
  <c r="D20" i="32"/>
  <c r="D21" i="32"/>
  <c r="E21" i="32" s="1"/>
  <c r="D22" i="32"/>
  <c r="D23" i="32"/>
  <c r="E23" i="32" s="1"/>
  <c r="D24" i="32"/>
  <c r="D25" i="32"/>
  <c r="E25" i="32" s="1"/>
  <c r="D26" i="32"/>
  <c r="D27" i="32"/>
  <c r="D28" i="32"/>
  <c r="D29" i="32"/>
  <c r="E29" i="32" s="1"/>
  <c r="D30" i="32"/>
  <c r="D31" i="32"/>
  <c r="E31" i="32" s="1"/>
  <c r="D32" i="32"/>
  <c r="D33" i="32"/>
  <c r="E33" i="32" s="1"/>
  <c r="D34" i="32"/>
  <c r="E34" i="32" s="1"/>
  <c r="D35" i="32"/>
  <c r="E35" i="32" s="1"/>
  <c r="D36" i="32"/>
  <c r="D37" i="32"/>
  <c r="E37" i="32" s="1"/>
  <c r="D38" i="32"/>
  <c r="D39" i="32"/>
  <c r="E39" i="32" s="1"/>
  <c r="D40" i="32"/>
  <c r="L44" i="32"/>
  <c r="D5" i="33"/>
  <c r="C27" i="33"/>
  <c r="C44" i="33" s="1"/>
  <c r="D6" i="33"/>
  <c r="D7" i="33"/>
  <c r="D8" i="33"/>
  <c r="E8" i="33" s="1"/>
  <c r="D9" i="33"/>
  <c r="E9" i="33" s="1"/>
  <c r="D10" i="33"/>
  <c r="D11" i="33"/>
  <c r="D12" i="33"/>
  <c r="E12" i="33" s="1"/>
  <c r="D13" i="33"/>
  <c r="E13" i="33" s="1"/>
  <c r="D14" i="33"/>
  <c r="D15" i="33"/>
  <c r="D16" i="33"/>
  <c r="E16" i="33" s="1"/>
  <c r="D17" i="33"/>
  <c r="E17" i="33" s="1"/>
  <c r="D18" i="33"/>
  <c r="D19" i="33"/>
  <c r="D20" i="33"/>
  <c r="E20" i="33" s="1"/>
  <c r="D21" i="33"/>
  <c r="E21" i="33" s="1"/>
  <c r="D22" i="33"/>
  <c r="D23" i="33"/>
  <c r="D24" i="33"/>
  <c r="E24" i="33" s="1"/>
  <c r="D25" i="33"/>
  <c r="D26" i="33"/>
  <c r="D27" i="33"/>
  <c r="D28" i="33"/>
  <c r="D29" i="33"/>
  <c r="E29" i="33" s="1"/>
  <c r="D30" i="33"/>
  <c r="D31" i="33"/>
  <c r="D32" i="33"/>
  <c r="E32" i="33" s="1"/>
  <c r="D33" i="33"/>
  <c r="E33" i="33" s="1"/>
  <c r="D34" i="33"/>
  <c r="D35" i="33"/>
  <c r="D36" i="33"/>
  <c r="D37" i="33"/>
  <c r="D38" i="33"/>
  <c r="D39" i="33"/>
  <c r="D40" i="33"/>
  <c r="L44" i="33"/>
  <c r="D5" i="34"/>
  <c r="C28" i="34"/>
  <c r="D6" i="34"/>
  <c r="D7" i="34"/>
  <c r="D8" i="34"/>
  <c r="D9" i="34"/>
  <c r="D10" i="34"/>
  <c r="D11" i="34"/>
  <c r="E11" i="34" s="1"/>
  <c r="D12" i="34"/>
  <c r="D13" i="34"/>
  <c r="D14" i="34"/>
  <c r="E14" i="34" s="1"/>
  <c r="D15" i="34"/>
  <c r="D16" i="34"/>
  <c r="D17" i="34"/>
  <c r="D18" i="34"/>
  <c r="E18" i="34" s="1"/>
  <c r="D19" i="34"/>
  <c r="E19" i="34" s="1"/>
  <c r="D20" i="34"/>
  <c r="D21" i="34"/>
  <c r="D22" i="34"/>
  <c r="D23" i="34"/>
  <c r="D24" i="34"/>
  <c r="D25" i="34"/>
  <c r="E25" i="34" s="1"/>
  <c r="D26" i="34"/>
  <c r="E26" i="34" s="1"/>
  <c r="D27" i="34"/>
  <c r="D28" i="34"/>
  <c r="D29" i="34"/>
  <c r="D30" i="34"/>
  <c r="D31" i="34"/>
  <c r="D32" i="34"/>
  <c r="D33" i="34"/>
  <c r="D34" i="34"/>
  <c r="D35" i="34"/>
  <c r="D36" i="34"/>
  <c r="D37" i="34"/>
  <c r="D38" i="34"/>
  <c r="E38" i="34" s="1"/>
  <c r="D39" i="34"/>
  <c r="E39" i="34" s="1"/>
  <c r="D40" i="34"/>
  <c r="L44" i="34"/>
  <c r="D5" i="35"/>
  <c r="E5" i="35" s="1"/>
  <c r="C29" i="35"/>
  <c r="C44" i="35" s="1"/>
  <c r="D6" i="35"/>
  <c r="D7" i="35"/>
  <c r="D8" i="35"/>
  <c r="E8" i="35" s="1"/>
  <c r="D9" i="35"/>
  <c r="D10" i="35"/>
  <c r="D11" i="35"/>
  <c r="D12" i="35"/>
  <c r="E12" i="35" s="1"/>
  <c r="D13" i="35"/>
  <c r="E13" i="35" s="1"/>
  <c r="D14" i="35"/>
  <c r="D15" i="35"/>
  <c r="D16" i="35"/>
  <c r="E16" i="35" s="1"/>
  <c r="D17" i="35"/>
  <c r="E17" i="35" s="1"/>
  <c r="D18" i="35"/>
  <c r="D19" i="35"/>
  <c r="D20" i="35"/>
  <c r="E20" i="35" s="1"/>
  <c r="D21" i="35"/>
  <c r="E21" i="35" s="1"/>
  <c r="D22" i="35"/>
  <c r="D23" i="35"/>
  <c r="D24" i="35"/>
  <c r="E24" i="35" s="1"/>
  <c r="D25" i="35"/>
  <c r="E25" i="35" s="1"/>
  <c r="D26" i="35"/>
  <c r="D27" i="35"/>
  <c r="D28" i="35"/>
  <c r="E28" i="35" s="1"/>
  <c r="D29" i="35"/>
  <c r="E29" i="35" s="1"/>
  <c r="D30" i="35"/>
  <c r="D31" i="35"/>
  <c r="D32" i="35"/>
  <c r="E32" i="35" s="1"/>
  <c r="D33" i="35"/>
  <c r="D34" i="35"/>
  <c r="D35" i="35"/>
  <c r="D36" i="35"/>
  <c r="E36" i="35" s="1"/>
  <c r="D37" i="35"/>
  <c r="E37" i="35" s="1"/>
  <c r="D38" i="35"/>
  <c r="D39" i="35"/>
  <c r="D40" i="35"/>
  <c r="E40" i="35" s="1"/>
  <c r="L44" i="35"/>
  <c r="D5" i="36"/>
  <c r="E5" i="36" s="1"/>
  <c r="C30" i="36"/>
  <c r="C44" i="36" s="1"/>
  <c r="D6" i="36"/>
  <c r="E6" i="36" s="1"/>
  <c r="D7" i="36"/>
  <c r="E7" i="36" s="1"/>
  <c r="D8" i="36"/>
  <c r="D9" i="36"/>
  <c r="E9" i="36" s="1"/>
  <c r="D10" i="36"/>
  <c r="D11" i="36"/>
  <c r="D12" i="36"/>
  <c r="D13" i="36"/>
  <c r="E13" i="36" s="1"/>
  <c r="D14" i="36"/>
  <c r="E14" i="36" s="1"/>
  <c r="D15" i="36"/>
  <c r="E15" i="36" s="1"/>
  <c r="D16" i="36"/>
  <c r="D17" i="36"/>
  <c r="E17" i="36" s="1"/>
  <c r="D18" i="36"/>
  <c r="E18" i="36" s="1"/>
  <c r="D19" i="36"/>
  <c r="E19" i="36" s="1"/>
  <c r="D20" i="36"/>
  <c r="E20" i="36" s="1"/>
  <c r="D21" i="36"/>
  <c r="E21" i="36" s="1"/>
  <c r="D22" i="36"/>
  <c r="D23" i="36"/>
  <c r="E23" i="36" s="1"/>
  <c r="D24" i="36"/>
  <c r="D25" i="36"/>
  <c r="E25" i="36" s="1"/>
  <c r="D26" i="36"/>
  <c r="E26" i="36" s="1"/>
  <c r="D27" i="36"/>
  <c r="E27" i="36" s="1"/>
  <c r="D28" i="36"/>
  <c r="D29" i="36"/>
  <c r="E29" i="36" s="1"/>
  <c r="D30" i="36"/>
  <c r="E30" i="36" s="1"/>
  <c r="D31" i="36"/>
  <c r="E31" i="36" s="1"/>
  <c r="D32" i="36"/>
  <c r="D33" i="36"/>
  <c r="E33" i="36" s="1"/>
  <c r="D34" i="36"/>
  <c r="E34" i="36" s="1"/>
  <c r="D35" i="36"/>
  <c r="E35" i="36" s="1"/>
  <c r="D36" i="36"/>
  <c r="D37" i="36"/>
  <c r="D38" i="36"/>
  <c r="E38" i="36" s="1"/>
  <c r="D39" i="36"/>
  <c r="E39" i="36" s="1"/>
  <c r="D40" i="36"/>
  <c r="L44" i="36"/>
  <c r="D5" i="37"/>
  <c r="E5" i="37" s="1"/>
  <c r="C31" i="37"/>
  <c r="C44" i="37" s="1"/>
  <c r="D6" i="37"/>
  <c r="D7" i="37"/>
  <c r="D8" i="37"/>
  <c r="E8" i="37" s="1"/>
  <c r="D9" i="37"/>
  <c r="E9" i="37" s="1"/>
  <c r="D10" i="37"/>
  <c r="D11" i="37"/>
  <c r="D12" i="37"/>
  <c r="E12" i="37" s="1"/>
  <c r="D13" i="37"/>
  <c r="E13" i="37" s="1"/>
  <c r="D14" i="37"/>
  <c r="D15" i="37"/>
  <c r="D16" i="37"/>
  <c r="D17" i="37"/>
  <c r="D18" i="37"/>
  <c r="D19" i="37"/>
  <c r="D20" i="37"/>
  <c r="D21" i="37"/>
  <c r="D22" i="37"/>
  <c r="D23" i="37"/>
  <c r="D24" i="37"/>
  <c r="E24" i="37" s="1"/>
  <c r="D25" i="37"/>
  <c r="D26" i="37"/>
  <c r="D27" i="37"/>
  <c r="D28" i="37"/>
  <c r="D29" i="37"/>
  <c r="D30" i="37"/>
  <c r="D31" i="37"/>
  <c r="D32" i="37"/>
  <c r="E32" i="37" s="1"/>
  <c r="D33" i="37"/>
  <c r="L44" i="37"/>
  <c r="D5" i="38"/>
  <c r="C32" i="38"/>
  <c r="D6" i="38"/>
  <c r="D7" i="38"/>
  <c r="D8" i="38"/>
  <c r="D9" i="38"/>
  <c r="D10" i="38"/>
  <c r="D11" i="38"/>
  <c r="D12" i="38"/>
  <c r="D13" i="38"/>
  <c r="E13" i="38" s="1"/>
  <c r="D14" i="38"/>
  <c r="D15" i="38"/>
  <c r="D16" i="38"/>
  <c r="D17" i="38"/>
  <c r="D18" i="38"/>
  <c r="D19" i="38"/>
  <c r="D20" i="38"/>
  <c r="D21" i="38"/>
  <c r="E21" i="38" s="1"/>
  <c r="D22" i="38"/>
  <c r="D23" i="38"/>
  <c r="D24" i="38"/>
  <c r="D25" i="38"/>
  <c r="E25" i="38" s="1"/>
  <c r="D26" i="38"/>
  <c r="D27" i="38"/>
  <c r="D28" i="38"/>
  <c r="D29" i="38"/>
  <c r="D30" i="38"/>
  <c r="D31" i="38"/>
  <c r="D32" i="38"/>
  <c r="D33" i="38"/>
  <c r="D34" i="38"/>
  <c r="D35" i="38"/>
  <c r="D36" i="38"/>
  <c r="D37" i="38"/>
  <c r="E37" i="38" s="1"/>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E32" i="39" s="1"/>
  <c r="D33" i="39"/>
  <c r="D34" i="39"/>
  <c r="D35" i="39"/>
  <c r="D36" i="39"/>
  <c r="D37" i="39"/>
  <c r="D38" i="39"/>
  <c r="D39" i="39"/>
  <c r="D40" i="39"/>
  <c r="L44" i="39"/>
  <c r="D5" i="40"/>
  <c r="C34" i="40"/>
  <c r="D6" i="40"/>
  <c r="D7" i="40"/>
  <c r="D8" i="40"/>
  <c r="D9" i="40"/>
  <c r="D10" i="40"/>
  <c r="D11" i="40"/>
  <c r="D12" i="40"/>
  <c r="D13" i="40"/>
  <c r="D14" i="40"/>
  <c r="D15" i="40"/>
  <c r="D16" i="40"/>
  <c r="D17" i="40"/>
  <c r="D18" i="40"/>
  <c r="D19" i="40"/>
  <c r="D20" i="40"/>
  <c r="D21" i="40"/>
  <c r="D22" i="40"/>
  <c r="D23" i="40"/>
  <c r="D24" i="40"/>
  <c r="D25" i="40"/>
  <c r="D26" i="40"/>
  <c r="D27" i="40"/>
  <c r="D28" i="40"/>
  <c r="D29" i="40"/>
  <c r="D30" i="40"/>
  <c r="D31" i="40"/>
  <c r="D32" i="40"/>
  <c r="D33" i="40"/>
  <c r="D34" i="40"/>
  <c r="D35" i="40"/>
  <c r="D36" i="40"/>
  <c r="D37" i="40"/>
  <c r="E37" i="40" s="1"/>
  <c r="D38" i="40"/>
  <c r="D39" i="40"/>
  <c r="D40" i="40"/>
  <c r="L44" i="40"/>
  <c r="D5" i="41"/>
  <c r="C35" i="41"/>
  <c r="C44" i="41" s="1"/>
  <c r="D6" i="41"/>
  <c r="E6" i="41" s="1"/>
  <c r="D7" i="41"/>
  <c r="D8" i="41"/>
  <c r="D9" i="41"/>
  <c r="D10" i="41"/>
  <c r="E10" i="41" s="1"/>
  <c r="D11" i="41"/>
  <c r="D12" i="41"/>
  <c r="E12" i="41" s="1"/>
  <c r="D13" i="41"/>
  <c r="D14" i="41"/>
  <c r="D15" i="41"/>
  <c r="D16" i="41"/>
  <c r="E16" i="41" s="1"/>
  <c r="D17" i="41"/>
  <c r="D18" i="41"/>
  <c r="D19" i="41"/>
  <c r="D20" i="41"/>
  <c r="D21" i="41"/>
  <c r="D22" i="41"/>
  <c r="E22" i="41" s="1"/>
  <c r="D23" i="41"/>
  <c r="D24" i="41"/>
  <c r="D25" i="41"/>
  <c r="D26" i="41"/>
  <c r="D27" i="41"/>
  <c r="D28" i="41"/>
  <c r="D29" i="41"/>
  <c r="D30" i="41"/>
  <c r="E30" i="41" s="1"/>
  <c r="D31" i="41"/>
  <c r="E31" i="41" s="1"/>
  <c r="D32" i="41"/>
  <c r="D33" i="41"/>
  <c r="D34" i="41"/>
  <c r="D35" i="41"/>
  <c r="D36" i="41"/>
  <c r="D37" i="41"/>
  <c r="D38" i="41"/>
  <c r="D39" i="41"/>
  <c r="D40" i="41"/>
  <c r="E40" i="41" s="1"/>
  <c r="L44" i="41"/>
  <c r="D5" i="42"/>
  <c r="C36" i="42"/>
  <c r="D6" i="42"/>
  <c r="D7" i="42"/>
  <c r="D8" i="42"/>
  <c r="D9" i="42"/>
  <c r="D10" i="42"/>
  <c r="D11" i="42"/>
  <c r="D12" i="42"/>
  <c r="D13" i="42"/>
  <c r="E13" i="42" s="1"/>
  <c r="D14" i="42"/>
  <c r="D15" i="42"/>
  <c r="D16" i="42"/>
  <c r="D17" i="42"/>
  <c r="E17" i="42" s="1"/>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E6" i="44" s="1"/>
  <c r="D7" i="44"/>
  <c r="D8" i="44"/>
  <c r="D9" i="44"/>
  <c r="D10" i="44"/>
  <c r="D11" i="44"/>
  <c r="D12" i="44"/>
  <c r="E12" i="44" s="1"/>
  <c r="D13" i="44"/>
  <c r="E13" i="44" s="1"/>
  <c r="D14" i="44"/>
  <c r="E14" i="44" s="1"/>
  <c r="D15" i="44"/>
  <c r="E15" i="44" s="1"/>
  <c r="D16" i="44"/>
  <c r="E16" i="44" s="1"/>
  <c r="D17" i="44"/>
  <c r="E17" i="44" s="1"/>
  <c r="D18" i="44"/>
  <c r="E18" i="44" s="1"/>
  <c r="D19" i="44"/>
  <c r="D20" i="44"/>
  <c r="D21" i="44"/>
  <c r="D22" i="44"/>
  <c r="E22" i="44" s="1"/>
  <c r="D23" i="44"/>
  <c r="D24" i="44"/>
  <c r="E24" i="44" s="1"/>
  <c r="D25" i="44"/>
  <c r="E25" i="44" s="1"/>
  <c r="D26" i="44"/>
  <c r="D27" i="44"/>
  <c r="D28" i="44"/>
  <c r="D29" i="44"/>
  <c r="D30" i="44"/>
  <c r="D31" i="44"/>
  <c r="E31" i="44" s="1"/>
  <c r="D32" i="44"/>
  <c r="E32" i="44" s="1"/>
  <c r="D33" i="44"/>
  <c r="E33" i="44" s="1"/>
  <c r="D34" i="44"/>
  <c r="D35" i="44"/>
  <c r="E35" i="44" s="1"/>
  <c r="D36" i="44"/>
  <c r="E36" i="44" s="1"/>
  <c r="D37" i="44"/>
  <c r="D38" i="44"/>
  <c r="D39" i="44"/>
  <c r="D40" i="44"/>
  <c r="E40" i="44" s="1"/>
  <c r="L44" i="44"/>
  <c r="D5" i="43"/>
  <c r="C38" i="43"/>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E33" i="43" s="1"/>
  <c r="D34" i="43"/>
  <c r="D35" i="43"/>
  <c r="D36" i="43"/>
  <c r="D37" i="43"/>
  <c r="E37" i="43" s="1"/>
  <c r="D38" i="43"/>
  <c r="D39" i="43"/>
  <c r="D40" i="43"/>
  <c r="D44" i="43"/>
  <c r="L44" i="43"/>
  <c r="O28" i="4"/>
  <c r="P28" i="4" s="1"/>
  <c r="C28" i="4" s="1"/>
  <c r="O8" i="4"/>
  <c r="P8" i="4" s="1"/>
  <c r="C8" i="4" s="1"/>
  <c r="O30" i="4"/>
  <c r="P30" i="4" s="1"/>
  <c r="C30" i="4" s="1"/>
  <c r="F27" i="30" s="1"/>
  <c r="O14" i="4"/>
  <c r="P14" i="4" s="1"/>
  <c r="C14" i="4" s="1"/>
  <c r="F11" i="33" s="1"/>
  <c r="O15" i="4"/>
  <c r="P15" i="4" s="1"/>
  <c r="C15" i="4" s="1"/>
  <c r="X34" i="15"/>
  <c r="X34" i="32"/>
  <c r="V26" i="51"/>
  <c r="V26" i="18"/>
  <c r="V26" i="22"/>
  <c r="V26" i="30"/>
  <c r="V26" i="37"/>
  <c r="V26" i="43"/>
  <c r="V26" i="17"/>
  <c r="V26" i="27"/>
  <c r="V26" i="31"/>
  <c r="V26" i="40"/>
  <c r="X34" i="49"/>
  <c r="V24" i="50"/>
  <c r="E31" i="34"/>
  <c r="E6" i="25"/>
  <c r="E14" i="25"/>
  <c r="E38" i="25"/>
  <c r="E17" i="23"/>
  <c r="E16" i="23"/>
  <c r="E22" i="23"/>
  <c r="E6" i="23"/>
  <c r="E33" i="23"/>
  <c r="E40" i="18"/>
  <c r="E31" i="18"/>
  <c r="E36" i="18"/>
  <c r="E20" i="18"/>
  <c r="E8" i="16"/>
  <c r="E10" i="15"/>
  <c r="E5" i="15"/>
  <c r="E6" i="15"/>
  <c r="E12" i="12"/>
  <c r="E29" i="12"/>
  <c r="E16" i="8"/>
  <c r="E32" i="8"/>
  <c r="E30" i="8"/>
  <c r="D36" i="4"/>
  <c r="V33" i="43" s="1"/>
  <c r="E29" i="41"/>
  <c r="X34" i="8"/>
  <c r="X34" i="31"/>
  <c r="X34" i="44"/>
  <c r="X34" i="23"/>
  <c r="X34" i="38"/>
  <c r="E8" i="22"/>
  <c r="E8" i="44"/>
  <c r="E21" i="44"/>
  <c r="E28" i="44"/>
  <c r="E25" i="33"/>
  <c r="E30" i="33"/>
  <c r="E28" i="16"/>
  <c r="E32" i="16"/>
  <c r="E40" i="16"/>
  <c r="E24" i="16"/>
  <c r="E20" i="16"/>
  <c r="E16" i="16"/>
  <c r="V23" i="19"/>
  <c r="E38" i="15"/>
  <c r="V24" i="14"/>
  <c r="V24" i="15"/>
  <c r="V24" i="21"/>
  <c r="V24" i="24"/>
  <c r="E26" i="23"/>
  <c r="E26" i="15"/>
  <c r="E30" i="15"/>
  <c r="E18" i="15"/>
  <c r="E34" i="15"/>
  <c r="E14" i="17"/>
  <c r="E18" i="17"/>
  <c r="E22" i="17"/>
  <c r="L44" i="50"/>
  <c r="L44" i="12"/>
  <c r="E13" i="12"/>
  <c r="N30" i="20"/>
  <c r="X8" i="21"/>
  <c r="X28" i="32"/>
  <c r="X28" i="50"/>
  <c r="X8" i="36"/>
  <c r="V13" i="20"/>
  <c r="V13" i="26"/>
  <c r="V13" i="42"/>
  <c r="V13" i="17"/>
  <c r="V13" i="27"/>
  <c r="V13" i="38"/>
  <c r="V13" i="33"/>
  <c r="V13" i="48"/>
  <c r="X36" i="40"/>
  <c r="V16" i="21"/>
  <c r="V13" i="50"/>
  <c r="X12" i="23"/>
  <c r="V12" i="20"/>
  <c r="V12" i="26"/>
  <c r="V12" i="28"/>
  <c r="V12" i="35"/>
  <c r="V12" i="36"/>
  <c r="V12" i="37"/>
  <c r="V12" i="41"/>
  <c r="V12" i="42"/>
  <c r="V28" i="25"/>
  <c r="V28" i="27"/>
  <c r="V28" i="28"/>
  <c r="V28" i="29"/>
  <c r="V18" i="24"/>
  <c r="V18" i="29"/>
  <c r="E41" i="4"/>
  <c r="X38" i="14" s="1"/>
  <c r="D10" i="4"/>
  <c r="V7" i="12" s="1"/>
  <c r="D11" i="4"/>
  <c r="V8" i="50" s="1"/>
  <c r="D13" i="4"/>
  <c r="V10" i="37" s="1"/>
  <c r="D14" i="4"/>
  <c r="D37" i="4"/>
  <c r="V34" i="14" s="1"/>
  <c r="D39" i="4"/>
  <c r="X36" i="38"/>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4" i="18"/>
  <c r="E28" i="18"/>
  <c r="E16" i="18"/>
  <c r="V38" i="8"/>
  <c r="V38" i="49"/>
  <c r="V38" i="12"/>
  <c r="V38" i="21"/>
  <c r="V38" i="31"/>
  <c r="V38" i="38"/>
  <c r="V38" i="43"/>
  <c r="V38" i="19"/>
  <c r="V38" i="25"/>
  <c r="V38" i="33"/>
  <c r="V38" i="40"/>
  <c r="V38" i="50"/>
  <c r="V38" i="16"/>
  <c r="V38" i="28"/>
  <c r="V38" i="41"/>
  <c r="V38" i="14"/>
  <c r="V38" i="23"/>
  <c r="V38" i="36"/>
  <c r="V38" i="52"/>
  <c r="V38" i="24"/>
  <c r="V38" i="34"/>
  <c r="V38" i="44"/>
  <c r="V38" i="20"/>
  <c r="V38" i="29"/>
  <c r="V38" i="39"/>
  <c r="F10" i="52"/>
  <c r="F5" i="40"/>
  <c r="E25" i="4"/>
  <c r="X22" i="13" s="1"/>
  <c r="D25" i="4"/>
  <c r="E20" i="19"/>
  <c r="O35" i="4"/>
  <c r="P35" i="4" s="1"/>
  <c r="C35" i="4" s="1"/>
  <c r="V28" i="18"/>
  <c r="V28" i="24"/>
  <c r="V28" i="31"/>
  <c r="V28" i="35"/>
  <c r="V28" i="20"/>
  <c r="V28" i="21"/>
  <c r="V28" i="34"/>
  <c r="V28" i="36"/>
  <c r="V28" i="30"/>
  <c r="V28" i="33"/>
  <c r="V28" i="42"/>
  <c r="V28" i="43"/>
  <c r="V28" i="13"/>
  <c r="V23" i="17"/>
  <c r="V18" i="21"/>
  <c r="V18" i="25"/>
  <c r="V18" i="32"/>
  <c r="V18" i="37"/>
  <c r="V18" i="31"/>
  <c r="V18" i="35"/>
  <c r="V18" i="15"/>
  <c r="V18" i="30"/>
  <c r="V18" i="33"/>
  <c r="V13" i="51"/>
  <c r="V12" i="23"/>
  <c r="V12" i="31"/>
  <c r="V12" i="38"/>
  <c r="V12" i="13"/>
  <c r="E12" i="16"/>
  <c r="E45" i="4"/>
  <c r="X42" i="30" s="1"/>
  <c r="E27" i="16"/>
  <c r="L44" i="49"/>
  <c r="V37" i="22"/>
  <c r="V17" i="27"/>
  <c r="V17" i="22"/>
  <c r="V40" i="13"/>
  <c r="V40" i="24"/>
  <c r="V40" i="37"/>
  <c r="E23" i="42"/>
  <c r="E21" i="41"/>
  <c r="E13" i="41"/>
  <c r="E43" i="41"/>
  <c r="E28" i="41"/>
  <c r="E33" i="41"/>
  <c r="E37" i="41"/>
  <c r="E17" i="41"/>
  <c r="E20" i="41"/>
  <c r="E43" i="37"/>
  <c r="E39" i="37"/>
  <c r="E33" i="35"/>
  <c r="E41" i="35"/>
  <c r="E34" i="35"/>
  <c r="E42" i="35"/>
  <c r="E9" i="35"/>
  <c r="E42" i="34"/>
  <c r="E23" i="34"/>
  <c r="E27" i="32"/>
  <c r="E32" i="32"/>
  <c r="E41" i="32"/>
  <c r="E28" i="32"/>
  <c r="E42" i="32"/>
  <c r="E34" i="31"/>
  <c r="E41" i="31"/>
  <c r="E42" i="31"/>
  <c r="E41" i="30"/>
  <c r="E6" i="30"/>
  <c r="E27" i="28"/>
  <c r="E41" i="28"/>
  <c r="E42" i="28"/>
  <c r="E24" i="24"/>
  <c r="E28" i="24"/>
  <c r="E27" i="24"/>
  <c r="E16" i="24"/>
  <c r="E41" i="24"/>
  <c r="E40" i="24"/>
  <c r="E39" i="24"/>
  <c r="E12" i="24"/>
  <c r="E32" i="24"/>
  <c r="E5" i="24"/>
  <c r="E6" i="24"/>
  <c r="E8" i="24"/>
  <c r="E20" i="24"/>
  <c r="E42" i="24"/>
  <c r="E42" i="23"/>
  <c r="E30" i="23"/>
  <c r="E18" i="23"/>
  <c r="E41" i="23"/>
  <c r="E5" i="23"/>
  <c r="E10" i="23"/>
  <c r="E41" i="22"/>
  <c r="E32" i="22"/>
  <c r="E16" i="22"/>
  <c r="E35" i="22"/>
  <c r="E42" i="22"/>
  <c r="E10" i="22"/>
  <c r="E28" i="22"/>
  <c r="E12" i="22"/>
  <c r="E24" i="22"/>
  <c r="E5" i="22"/>
  <c r="E20" i="22"/>
  <c r="E40" i="22"/>
  <c r="E36" i="22"/>
  <c r="E42" i="21"/>
  <c r="E18" i="21"/>
  <c r="E10" i="21"/>
  <c r="E34" i="21"/>
  <c r="E38" i="21"/>
  <c r="E21" i="21"/>
  <c r="E41" i="21"/>
  <c r="E22" i="21"/>
  <c r="E30" i="21"/>
  <c r="E14" i="21"/>
  <c r="E6" i="21"/>
  <c r="E27" i="20"/>
  <c r="E18" i="20"/>
  <c r="E20" i="20"/>
  <c r="E32" i="20"/>
  <c r="E35" i="20"/>
  <c r="E5" i="20"/>
  <c r="E16" i="20"/>
  <c r="E41" i="20"/>
  <c r="E11" i="20"/>
  <c r="E40" i="20"/>
  <c r="E8" i="20"/>
  <c r="E12" i="20"/>
  <c r="E42" i="20"/>
  <c r="E14" i="19"/>
  <c r="E38" i="19"/>
  <c r="E41" i="19"/>
  <c r="E6" i="19"/>
  <c r="E34" i="19"/>
  <c r="E42" i="19"/>
  <c r="E22" i="19"/>
  <c r="E5" i="19"/>
  <c r="E30" i="19"/>
  <c r="E42" i="18"/>
  <c r="E23" i="18"/>
  <c r="E34" i="17"/>
  <c r="E30" i="17"/>
  <c r="E21" i="17"/>
  <c r="E6" i="17"/>
  <c r="E22" i="15"/>
  <c r="E14" i="15"/>
  <c r="E41" i="15"/>
  <c r="E16" i="14"/>
  <c r="E23" i="14"/>
  <c r="E41" i="14"/>
  <c r="E36" i="14"/>
  <c r="E41" i="12"/>
  <c r="E42" i="8"/>
  <c r="E36" i="8"/>
  <c r="E14" i="8"/>
  <c r="E24" i="8"/>
  <c r="E8" i="8"/>
  <c r="E41" i="8"/>
  <c r="E10" i="8"/>
  <c r="L44" i="51"/>
  <c r="L44" i="48"/>
  <c r="E6" i="52"/>
  <c r="E14" i="52"/>
  <c r="E17" i="52"/>
  <c r="E18" i="52"/>
  <c r="E29" i="52"/>
  <c r="E30" i="52"/>
  <c r="E32" i="52"/>
  <c r="E41" i="52"/>
  <c r="E9" i="52"/>
  <c r="E10" i="52"/>
  <c r="G10" i="52" s="1"/>
  <c r="E13" i="52"/>
  <c r="E21" i="52"/>
  <c r="E22" i="52"/>
  <c r="E25" i="52"/>
  <c r="E26" i="52"/>
  <c r="E33" i="52"/>
  <c r="E36" i="52"/>
  <c r="E37" i="52"/>
  <c r="E40" i="52"/>
  <c r="E17" i="51"/>
  <c r="E42" i="36"/>
  <c r="E42" i="33"/>
  <c r="E42" i="29"/>
  <c r="E41" i="26"/>
  <c r="E42" i="25"/>
  <c r="E42" i="12"/>
  <c r="E42" i="16"/>
  <c r="E41" i="16"/>
  <c r="E41" i="17"/>
  <c r="E41" i="25"/>
  <c r="E42" i="26"/>
  <c r="E41" i="29"/>
  <c r="E41" i="33"/>
  <c r="E43" i="44"/>
  <c r="X42" i="34"/>
  <c r="V42" i="49"/>
  <c r="V42" i="51"/>
  <c r="V42" i="44"/>
  <c r="V42" i="48"/>
  <c r="V42" i="50"/>
  <c r="V42" i="52"/>
  <c r="V42" i="43"/>
  <c r="V42" i="42"/>
  <c r="V42" i="40"/>
  <c r="V42" i="38"/>
  <c r="V42" i="36"/>
  <c r="V42" i="34"/>
  <c r="V42" i="32"/>
  <c r="V42" i="28"/>
  <c r="V42" i="26"/>
  <c r="V42" i="41"/>
  <c r="V42" i="39"/>
  <c r="V42" i="37"/>
  <c r="V42" i="35"/>
  <c r="V42" i="33"/>
  <c r="V42" i="31"/>
  <c r="V42" i="29"/>
  <c r="V42" i="27"/>
  <c r="V42" i="25"/>
  <c r="V43" i="52"/>
  <c r="V43" i="43"/>
  <c r="V43" i="51"/>
  <c r="V43" i="44"/>
  <c r="V43" i="37"/>
  <c r="V43" i="35"/>
  <c r="V43" i="29"/>
  <c r="V43" i="27"/>
  <c r="V43" i="38"/>
  <c r="V43" i="36"/>
  <c r="V43" i="28"/>
  <c r="V43" i="26"/>
  <c r="V42" i="8"/>
  <c r="V42" i="13"/>
  <c r="V43" i="12"/>
  <c r="X42" i="12"/>
  <c r="V42" i="14"/>
  <c r="V42" i="15"/>
  <c r="V43" i="16"/>
  <c r="X42" i="16"/>
  <c r="V42" i="19"/>
  <c r="V43" i="20"/>
  <c r="V42" i="21"/>
  <c r="V42" i="23"/>
  <c r="V42" i="24"/>
  <c r="V43" i="13"/>
  <c r="V42" i="12"/>
  <c r="V42" i="16"/>
  <c r="V42" i="17"/>
  <c r="V42" i="18"/>
  <c r="V43" i="19"/>
  <c r="V42" i="20"/>
  <c r="V42" i="22"/>
  <c r="V43" i="23"/>
  <c r="X18" i="26"/>
  <c r="X18" i="35"/>
  <c r="X18" i="14"/>
  <c r="X18" i="27"/>
  <c r="X16" i="38"/>
  <c r="X16" i="20"/>
  <c r="V10" i="22"/>
  <c r="V10" i="38"/>
  <c r="X38" i="31"/>
  <c r="X18" i="43"/>
  <c r="X18" i="52"/>
  <c r="X18" i="21"/>
  <c r="X18" i="41"/>
  <c r="X18" i="25"/>
  <c r="X18" i="44"/>
  <c r="X18" i="28"/>
  <c r="X16" i="51"/>
  <c r="X38" i="12"/>
  <c r="V7" i="24"/>
  <c r="X38" i="34"/>
  <c r="X38" i="40"/>
  <c r="X18" i="50"/>
  <c r="X18" i="30"/>
  <c r="X18" i="48"/>
  <c r="X18" i="37"/>
  <c r="X18" i="22"/>
  <c r="X18" i="32"/>
  <c r="X18" i="18"/>
  <c r="X18" i="12"/>
  <c r="X18" i="38"/>
  <c r="X18" i="36"/>
  <c r="X18" i="20"/>
  <c r="X38" i="22"/>
  <c r="X38" i="28"/>
  <c r="X38" i="25"/>
  <c r="V12" i="32"/>
  <c r="V12" i="39"/>
  <c r="V12" i="40"/>
  <c r="V12" i="34"/>
  <c r="V24" i="20"/>
  <c r="V24" i="32"/>
  <c r="V18" i="22"/>
  <c r="V18" i="23"/>
  <c r="V18" i="34"/>
  <c r="V18" i="38"/>
  <c r="V18" i="40"/>
  <c r="V18" i="17"/>
  <c r="V18" i="27"/>
  <c r="V18" i="36"/>
  <c r="V18" i="39"/>
  <c r="V18" i="41"/>
  <c r="V28" i="14"/>
  <c r="V28" i="19"/>
  <c r="V28" i="32"/>
  <c r="V28" i="38"/>
  <c r="V28" i="39"/>
  <c r="V28" i="40"/>
  <c r="V28" i="22"/>
  <c r="V28" i="26"/>
  <c r="V28" i="37"/>
  <c r="D9" i="4"/>
  <c r="V6" i="27" s="1"/>
  <c r="D17" i="4"/>
  <c r="V14" i="14" s="1"/>
  <c r="D23" i="4"/>
  <c r="V20" i="41" s="1"/>
  <c r="D33" i="4"/>
  <c r="V30" i="50" s="1"/>
  <c r="E17" i="4"/>
  <c r="V6" i="16"/>
  <c r="V6" i="31"/>
  <c r="V6" i="51"/>
  <c r="V6" i="14"/>
  <c r="V6" i="33"/>
  <c r="V6" i="20"/>
  <c r="V6" i="38"/>
  <c r="V6" i="42"/>
  <c r="V6" i="23"/>
  <c r="X20" i="41"/>
  <c r="X18" i="42"/>
  <c r="X18" i="24"/>
  <c r="V13" i="52"/>
  <c r="V13" i="14"/>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27"/>
  <c r="V25" i="15"/>
  <c r="V25" i="26"/>
  <c r="V25" i="34"/>
  <c r="V25" i="30"/>
  <c r="V25" i="12"/>
  <c r="V25" i="20"/>
  <c r="V25" i="25"/>
  <c r="V25" i="19"/>
  <c r="V25" i="36"/>
  <c r="V25" i="41"/>
  <c r="V25" i="21"/>
  <c r="V38" i="51"/>
  <c r="V38" i="17"/>
  <c r="V38" i="32"/>
  <c r="V38" i="42"/>
  <c r="V38" i="18"/>
  <c r="V38" i="27"/>
  <c r="V38" i="37"/>
  <c r="V38" i="48"/>
  <c r="V38" i="15"/>
  <c r="V38" i="26"/>
  <c r="V38" i="35"/>
  <c r="V38" i="13"/>
  <c r="V38" i="22"/>
  <c r="V38" i="30"/>
  <c r="E42" i="30"/>
  <c r="E28" i="20"/>
  <c r="E42" i="17"/>
  <c r="E42" i="15"/>
  <c r="E42" i="14"/>
  <c r="J7" i="46"/>
  <c r="E41" i="18"/>
  <c r="E38" i="23"/>
  <c r="V31" i="21"/>
  <c r="V31" i="14"/>
  <c r="V31" i="38"/>
  <c r="V31" i="26"/>
  <c r="V31" i="32"/>
  <c r="V21" i="20"/>
  <c r="V21" i="12"/>
  <c r="V21" i="26"/>
  <c r="V21" i="30"/>
  <c r="V21" i="31"/>
  <c r="V21" i="39"/>
  <c r="V21" i="35"/>
  <c r="V21" i="44"/>
  <c r="V21" i="49"/>
  <c r="V21" i="51"/>
  <c r="V21" i="19"/>
  <c r="V21" i="18"/>
  <c r="V21" i="25"/>
  <c r="V21" i="28"/>
  <c r="V21" i="33"/>
  <c r="V21" i="29"/>
  <c r="V21" i="36"/>
  <c r="V21" i="41"/>
  <c r="V21" i="32"/>
  <c r="V21" i="40"/>
  <c r="V21" i="23"/>
  <c r="V21" i="52"/>
  <c r="V21" i="8"/>
  <c r="N44" i="39"/>
  <c r="P5" i="31"/>
  <c r="F5" i="33"/>
  <c r="P5" i="39"/>
  <c r="P5" i="33"/>
  <c r="P5" i="36"/>
  <c r="F5" i="42"/>
  <c r="F5" i="37"/>
  <c r="P5" i="40"/>
  <c r="P5" i="27"/>
  <c r="F5" i="41"/>
  <c r="F5" i="43"/>
  <c r="N30" i="12"/>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F27" i="42"/>
  <c r="P27" i="44"/>
  <c r="O42" i="4"/>
  <c r="P42" i="4" s="1"/>
  <c r="C42" i="4" s="1"/>
  <c r="F39" i="39" s="1"/>
  <c r="O37" i="4"/>
  <c r="P37" i="4" s="1"/>
  <c r="C37" i="4" s="1"/>
  <c r="O22" i="4"/>
  <c r="P22" i="4" s="1"/>
  <c r="C22" i="4" s="1"/>
  <c r="O16" i="4"/>
  <c r="P16" i="4" s="1"/>
  <c r="C16" i="4" s="1"/>
  <c r="P13" i="23" s="1"/>
  <c r="F10" i="35"/>
  <c r="F10" i="43"/>
  <c r="O39" i="4"/>
  <c r="P39" i="4" s="1"/>
  <c r="C39" i="4" s="1"/>
  <c r="F36" i="35" s="1"/>
  <c r="O32" i="4"/>
  <c r="P32" i="4" s="1"/>
  <c r="C32" i="4" s="1"/>
  <c r="P29" i="34" s="1"/>
  <c r="AN45" i="4"/>
  <c r="H45" i="4" s="1"/>
  <c r="N42" i="31" s="1"/>
  <c r="F27" i="17"/>
  <c r="P27" i="22"/>
  <c r="F11" i="43"/>
  <c r="O38" i="4"/>
  <c r="P38" i="4" s="1"/>
  <c r="C38" i="4" s="1"/>
  <c r="O26" i="4"/>
  <c r="P26" i="4" s="1"/>
  <c r="C26" i="4" s="1"/>
  <c r="P33" i="16"/>
  <c r="F33" i="27"/>
  <c r="O41" i="4"/>
  <c r="P41" i="4" s="1"/>
  <c r="C41" i="4" s="1"/>
  <c r="O46" i="4"/>
  <c r="P46" i="4" s="1"/>
  <c r="C46" i="4" s="1"/>
  <c r="P43" i="17" s="1"/>
  <c r="P32" i="52"/>
  <c r="AI28" i="4"/>
  <c r="G28" i="4" s="1"/>
  <c r="AI26" i="4"/>
  <c r="G26" i="4" s="1"/>
  <c r="J23" i="25" s="1"/>
  <c r="AI24" i="4"/>
  <c r="G24" i="4" s="1"/>
  <c r="J21" i="13" s="1"/>
  <c r="AI20" i="4"/>
  <c r="G20" i="4" s="1"/>
  <c r="AI18" i="4"/>
  <c r="G18" i="4" s="1"/>
  <c r="AI16" i="4"/>
  <c r="G16" i="4" s="1"/>
  <c r="AI12" i="4"/>
  <c r="G12" i="4" s="1"/>
  <c r="J9" i="28" s="1"/>
  <c r="AI10" i="4"/>
  <c r="G10" i="4" s="1"/>
  <c r="J7" i="50" s="1"/>
  <c r="P32" i="39"/>
  <c r="F40" i="13"/>
  <c r="F40" i="36"/>
  <c r="P40" i="19"/>
  <c r="P40" i="36"/>
  <c r="AI32" i="4"/>
  <c r="G32" i="4" s="1"/>
  <c r="J29" i="48" s="1"/>
  <c r="AI38" i="4"/>
  <c r="G38" i="4" s="1"/>
  <c r="J35" i="17" s="1"/>
  <c r="AI30" i="4"/>
  <c r="G30" i="4" s="1"/>
  <c r="AI22" i="4"/>
  <c r="G22" i="4" s="1"/>
  <c r="AI14" i="4"/>
  <c r="G14" i="4" s="1"/>
  <c r="J11" i="35" s="1"/>
  <c r="AI9" i="4"/>
  <c r="G9" i="4" s="1"/>
  <c r="J7" i="15"/>
  <c r="J7" i="12"/>
  <c r="J7" i="13"/>
  <c r="J7" i="42"/>
  <c r="AI34" i="4"/>
  <c r="G34" i="4" s="1"/>
  <c r="J31" i="16" s="1"/>
  <c r="F43" i="23"/>
  <c r="J15" i="49"/>
  <c r="J15" i="24"/>
  <c r="J15" i="22"/>
  <c r="J15" i="19"/>
  <c r="J15" i="18"/>
  <c r="J15" i="35"/>
  <c r="J15" i="42"/>
  <c r="J15" i="43"/>
  <c r="AI40" i="4"/>
  <c r="G40" i="4" s="1"/>
  <c r="J37" i="25" s="1"/>
  <c r="X14" i="37"/>
  <c r="X14" i="38"/>
  <c r="X14" i="49"/>
  <c r="X14" i="30"/>
  <c r="X14" i="18"/>
  <c r="X14" i="40"/>
  <c r="X14" i="43"/>
  <c r="X14" i="23"/>
  <c r="X14" i="12"/>
  <c r="X14" i="20"/>
  <c r="X14" i="19"/>
  <c r="X14" i="29"/>
  <c r="P33" i="42"/>
  <c r="P33" i="31"/>
  <c r="F39" i="4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P39" i="41"/>
  <c r="P39" i="16"/>
  <c r="P39" i="18"/>
  <c r="P33" i="15"/>
  <c r="F33" i="50"/>
  <c r="F33" i="40"/>
  <c r="F33" i="42"/>
  <c r="P33" i="20"/>
  <c r="P33" i="8"/>
  <c r="P33" i="51"/>
  <c r="P33" i="28"/>
  <c r="F33" i="18"/>
  <c r="F33" i="43"/>
  <c r="P33" i="13"/>
  <c r="P33" i="26"/>
  <c r="F33" i="14"/>
  <c r="F33" i="25"/>
  <c r="F33" i="48"/>
  <c r="P33" i="41"/>
  <c r="P33" i="35"/>
  <c r="F33" i="23"/>
  <c r="P33" i="34"/>
  <c r="P33" i="48"/>
  <c r="P33" i="23"/>
  <c r="P33" i="18"/>
  <c r="F36" i="44"/>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P13" i="44"/>
  <c r="F13" i="39"/>
  <c r="P13" i="43"/>
  <c r="P13" i="39"/>
  <c r="P13" i="18"/>
  <c r="X20" i="23"/>
  <c r="X20" i="37"/>
  <c r="V9" i="34"/>
  <c r="V9" i="42"/>
  <c r="V9" i="41"/>
  <c r="V9" i="23"/>
  <c r="V9" i="15"/>
  <c r="V9" i="19"/>
  <c r="V9" i="48"/>
  <c r="V33" i="26"/>
  <c r="X32" i="18"/>
  <c r="X32" i="50"/>
  <c r="N30" i="52"/>
  <c r="N30" i="17"/>
  <c r="N30" i="37"/>
  <c r="N30" i="35"/>
  <c r="N30" i="43"/>
  <c r="N30" i="29"/>
  <c r="N30" i="26"/>
  <c r="N30" i="22"/>
  <c r="N30" i="28"/>
  <c r="N30" i="31"/>
  <c r="N30" i="32"/>
  <c r="N30" i="8"/>
  <c r="N30" i="24"/>
  <c r="N30" i="44"/>
  <c r="N30" i="13"/>
  <c r="X5" i="40"/>
  <c r="X5" i="27"/>
  <c r="X5" i="29"/>
  <c r="X5" i="33"/>
  <c r="X18" i="33"/>
  <c r="X18" i="19"/>
  <c r="X18" i="29"/>
  <c r="X18" i="40"/>
  <c r="X18" i="8"/>
  <c r="X18" i="16"/>
  <c r="X18" i="17"/>
  <c r="X18" i="34"/>
  <c r="X18" i="13"/>
  <c r="X18" i="15"/>
  <c r="X18" i="49"/>
  <c r="X18" i="51"/>
  <c r="X18" i="39"/>
  <c r="X18" i="23"/>
  <c r="X18" i="31"/>
  <c r="V7" i="31"/>
  <c r="V7" i="20"/>
  <c r="V7" i="42"/>
  <c r="X38" i="39"/>
  <c r="X38" i="26"/>
  <c r="X38" i="13"/>
  <c r="X38" i="27"/>
  <c r="F8" i="20"/>
  <c r="V6" i="37"/>
  <c r="V6" i="39"/>
  <c r="V6" i="34"/>
  <c r="V6" i="25"/>
  <c r="V6" i="44"/>
  <c r="V6" i="28"/>
  <c r="V6" i="13"/>
  <c r="V6" i="48"/>
  <c r="V6" i="19"/>
  <c r="V37" i="50"/>
  <c r="V10" i="49"/>
  <c r="V10" i="15"/>
  <c r="V10" i="19"/>
  <c r="V10" i="20"/>
  <c r="V10" i="27"/>
  <c r="P10" i="27"/>
  <c r="P10" i="40"/>
  <c r="F10" i="8"/>
  <c r="P10" i="23"/>
  <c r="P10" i="42"/>
  <c r="P10" i="13"/>
  <c r="F10" i="21"/>
  <c r="AI42" i="4"/>
  <c r="G42" i="4" s="1"/>
  <c r="AH42" i="4"/>
  <c r="F42" i="4" s="1"/>
  <c r="T39" i="35" s="1"/>
  <c r="AH14" i="4"/>
  <c r="F14" i="4" s="1"/>
  <c r="T11" i="19" s="1"/>
  <c r="AH40" i="4"/>
  <c r="F40" i="4" s="1"/>
  <c r="T37" i="40" s="1"/>
  <c r="AH9" i="4"/>
  <c r="F9" i="4" s="1"/>
  <c r="T6" i="25" s="1"/>
  <c r="E41" i="36"/>
  <c r="E11" i="36"/>
  <c r="E11" i="50"/>
  <c r="E21" i="50"/>
  <c r="E31" i="50"/>
  <c r="E43" i="50"/>
  <c r="E20" i="50"/>
  <c r="E36" i="50"/>
  <c r="F5" i="8"/>
  <c r="F5" i="12"/>
  <c r="F5" i="14"/>
  <c r="F5" i="16"/>
  <c r="P5" i="15"/>
  <c r="E7" i="18"/>
  <c r="E37" i="12"/>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30"/>
  <c r="X12" i="52"/>
  <c r="P11" i="49"/>
  <c r="P5" i="48"/>
  <c r="P5" i="50"/>
  <c r="P5" i="51"/>
  <c r="P5" i="17"/>
  <c r="F5" i="26"/>
  <c r="F5" i="18"/>
  <c r="P5" i="8"/>
  <c r="P5" i="18"/>
  <c r="F5" i="27"/>
  <c r="F5" i="19"/>
  <c r="P5" i="25"/>
  <c r="P5" i="49"/>
  <c r="F5" i="50"/>
  <c r="P5" i="19"/>
  <c r="P5" i="14"/>
  <c r="F5" i="24"/>
  <c r="P5" i="20"/>
  <c r="F5" i="15"/>
  <c r="P5" i="23"/>
  <c r="E37" i="25"/>
  <c r="E10" i="25"/>
  <c r="E24" i="20"/>
  <c r="E14" i="16"/>
  <c r="J42" i="30"/>
  <c r="J42" i="8"/>
  <c r="V29" i="34"/>
  <c r="E10" i="49"/>
  <c r="E18" i="49"/>
  <c r="E26" i="49"/>
  <c r="E34" i="49"/>
  <c r="E42" i="49"/>
  <c r="E30" i="49"/>
  <c r="E31" i="49"/>
  <c r="E39" i="48"/>
  <c r="E23" i="48"/>
  <c r="AI25" i="4"/>
  <c r="G25" i="4" s="1"/>
  <c r="AI17" i="4"/>
  <c r="G17" i="4" s="1"/>
  <c r="J14" i="16" s="1"/>
  <c r="AI37" i="4"/>
  <c r="G37" i="4" s="1"/>
  <c r="AI29" i="4"/>
  <c r="G29" i="4" s="1"/>
  <c r="J26" i="33" s="1"/>
  <c r="AH16" i="4"/>
  <c r="F16" i="4" s="1"/>
  <c r="AI21" i="4"/>
  <c r="G21" i="4" s="1"/>
  <c r="AI44" i="4"/>
  <c r="G44" i="4" s="1"/>
  <c r="J41" i="34" s="1"/>
  <c r="AI27" i="4"/>
  <c r="G27" i="4" s="1"/>
  <c r="J24" i="28" s="1"/>
  <c r="AI13" i="4"/>
  <c r="G13" i="4" s="1"/>
  <c r="J10" i="21" s="1"/>
  <c r="AH38" i="4"/>
  <c r="F38" i="4" s="1"/>
  <c r="T37" i="12"/>
  <c r="T37" i="50"/>
  <c r="AI46" i="4"/>
  <c r="G46" i="4" s="1"/>
  <c r="J43" i="19" s="1"/>
  <c r="AH46" i="4"/>
  <c r="F46" i="4" s="1"/>
  <c r="T43" i="31" s="1"/>
  <c r="J37" i="19"/>
  <c r="T11" i="14"/>
  <c r="J41" i="49"/>
  <c r="J39" i="33"/>
  <c r="T28" i="40"/>
  <c r="T28" i="38"/>
  <c r="T28" i="23"/>
  <c r="T28" i="34"/>
  <c r="T28" i="19"/>
  <c r="T43" i="50"/>
  <c r="T43" i="26"/>
  <c r="T16" i="39"/>
  <c r="T16" i="16"/>
  <c r="T16" i="19"/>
  <c r="T16" i="21"/>
  <c r="T16" i="36"/>
  <c r="T16" i="42"/>
  <c r="T16" i="26"/>
  <c r="T16" i="8"/>
  <c r="T16" i="29"/>
  <c r="T16" i="33"/>
  <c r="T6" i="50"/>
  <c r="T6" i="51"/>
  <c r="T6" i="43"/>
  <c r="T6" i="16"/>
  <c r="T6" i="29"/>
  <c r="T6" i="33"/>
  <c r="T6" i="37"/>
  <c r="T6" i="17"/>
  <c r="T6" i="30"/>
  <c r="G33" i="23" l="1"/>
  <c r="E19" i="42"/>
  <c r="E27" i="40"/>
  <c r="T43" i="12"/>
  <c r="T43" i="43"/>
  <c r="V10" i="26"/>
  <c r="V10" i="25"/>
  <c r="V10" i="34"/>
  <c r="V10" i="35"/>
  <c r="V33" i="25"/>
  <c r="F40" i="37"/>
  <c r="F40" i="15"/>
  <c r="F40" i="27"/>
  <c r="F27" i="15"/>
  <c r="P27" i="15"/>
  <c r="P27" i="39"/>
  <c r="F27" i="38"/>
  <c r="V6" i="41"/>
  <c r="V10" i="39"/>
  <c r="V10" i="32"/>
  <c r="V10" i="28"/>
  <c r="T43" i="20"/>
  <c r="T43" i="30"/>
  <c r="P27" i="52"/>
  <c r="V10" i="13"/>
  <c r="V10" i="12"/>
  <c r="V10" i="8"/>
  <c r="V10" i="42"/>
  <c r="V10" i="41"/>
  <c r="X22" i="33"/>
  <c r="F40" i="31"/>
  <c r="P40" i="49"/>
  <c r="F40" i="22"/>
  <c r="F27" i="27"/>
  <c r="P27" i="27"/>
  <c r="P27" i="35"/>
  <c r="F27" i="34"/>
  <c r="V10" i="50"/>
  <c r="V10" i="29"/>
  <c r="F27" i="8"/>
  <c r="J14" i="35"/>
  <c r="T43" i="49"/>
  <c r="T43" i="19"/>
  <c r="P40" i="52"/>
  <c r="V10" i="31"/>
  <c r="V10" i="21"/>
  <c r="V10" i="52"/>
  <c r="V10" i="17"/>
  <c r="V10" i="14"/>
  <c r="P40" i="48"/>
  <c r="F40" i="24"/>
  <c r="G40" i="24" s="1"/>
  <c r="P40" i="34"/>
  <c r="P40" i="17"/>
  <c r="F27" i="23"/>
  <c r="P27" i="23"/>
  <c r="P27" i="49"/>
  <c r="P27" i="30"/>
  <c r="F27" i="31"/>
  <c r="V10" i="48"/>
  <c r="V10" i="16"/>
  <c r="C44" i="43"/>
  <c r="E34" i="43"/>
  <c r="E26" i="43"/>
  <c r="E24" i="43"/>
  <c r="E10" i="43"/>
  <c r="E9" i="40"/>
  <c r="E9" i="38"/>
  <c r="E42" i="51"/>
  <c r="E26" i="51"/>
  <c r="E40" i="51"/>
  <c r="E21" i="40"/>
  <c r="C44" i="38"/>
  <c r="E35" i="38"/>
  <c r="E43" i="38"/>
  <c r="C44" i="13"/>
  <c r="E18" i="13"/>
  <c r="E10" i="13"/>
  <c r="E37" i="13"/>
  <c r="E38" i="13"/>
  <c r="E34" i="51"/>
  <c r="E22" i="51"/>
  <c r="E38" i="43"/>
  <c r="E42" i="13"/>
  <c r="E17" i="43"/>
  <c r="E38" i="42"/>
  <c r="E6" i="42"/>
  <c r="E14" i="42"/>
  <c r="E7" i="42"/>
  <c r="E11" i="42"/>
  <c r="E15" i="42"/>
  <c r="E22" i="42"/>
  <c r="E27" i="42"/>
  <c r="G27" i="42" s="1"/>
  <c r="E43" i="42"/>
  <c r="C44" i="40"/>
  <c r="E39" i="40"/>
  <c r="E43" i="40"/>
  <c r="E42" i="40"/>
  <c r="E23" i="40"/>
  <c r="E7" i="40"/>
  <c r="E17" i="13"/>
  <c r="E9" i="13"/>
  <c r="C44" i="51"/>
  <c r="E20" i="51"/>
  <c r="E33" i="51"/>
  <c r="G33" i="51" s="1"/>
  <c r="E41" i="51"/>
  <c r="E32" i="51"/>
  <c r="E21" i="51"/>
  <c r="E24" i="51"/>
  <c r="E36" i="51"/>
  <c r="E5" i="51"/>
  <c r="E7" i="51"/>
  <c r="E28" i="51"/>
  <c r="E8" i="51"/>
  <c r="E25" i="51"/>
  <c r="E37" i="51"/>
  <c r="E9" i="51"/>
  <c r="E13" i="51"/>
  <c r="E38" i="51"/>
  <c r="E30" i="51"/>
  <c r="E18" i="51"/>
  <c r="E10" i="40"/>
  <c r="E16" i="51"/>
  <c r="E12" i="51"/>
  <c r="E42" i="38"/>
  <c r="E42" i="42"/>
  <c r="E11" i="40"/>
  <c r="E10" i="51"/>
  <c r="E30" i="50"/>
  <c r="E22" i="50"/>
  <c r="E14" i="50"/>
  <c r="E6" i="50"/>
  <c r="G5" i="12"/>
  <c r="E32" i="50"/>
  <c r="E16" i="50"/>
  <c r="E39" i="50"/>
  <c r="E29" i="50"/>
  <c r="G29" i="50" s="1"/>
  <c r="E19" i="50"/>
  <c r="E7" i="50"/>
  <c r="E28" i="42"/>
  <c r="E24" i="42"/>
  <c r="E20" i="42"/>
  <c r="E12" i="42"/>
  <c r="E8" i="42"/>
  <c r="E5" i="42"/>
  <c r="G5" i="42" s="1"/>
  <c r="E40" i="40"/>
  <c r="E36" i="40"/>
  <c r="E28" i="40"/>
  <c r="G28" i="40" s="1"/>
  <c r="E24" i="40"/>
  <c r="E16" i="40"/>
  <c r="E40" i="38"/>
  <c r="E24" i="38"/>
  <c r="E20" i="38"/>
  <c r="E16" i="38"/>
  <c r="E8" i="38"/>
  <c r="E31" i="37"/>
  <c r="E39" i="35"/>
  <c r="E35" i="35"/>
  <c r="E31" i="35"/>
  <c r="E27" i="35"/>
  <c r="E23" i="35"/>
  <c r="E19" i="35"/>
  <c r="E15" i="35"/>
  <c r="E39" i="33"/>
  <c r="E31" i="33"/>
  <c r="E27" i="33"/>
  <c r="E23" i="33"/>
  <c r="E15" i="33"/>
  <c r="E11" i="33"/>
  <c r="E7" i="33"/>
  <c r="E39" i="30"/>
  <c r="E35" i="30"/>
  <c r="E31" i="30"/>
  <c r="E27" i="30"/>
  <c r="E23" i="30"/>
  <c r="E19" i="30"/>
  <c r="E15" i="30"/>
  <c r="E11" i="30"/>
  <c r="E7" i="30"/>
  <c r="E35" i="29"/>
  <c r="E19" i="29"/>
  <c r="E11" i="29"/>
  <c r="E27" i="27"/>
  <c r="E11" i="27"/>
  <c r="E39" i="25"/>
  <c r="E35" i="25"/>
  <c r="E31" i="25"/>
  <c r="E27" i="25"/>
  <c r="E23" i="25"/>
  <c r="E19" i="25"/>
  <c r="E11" i="25"/>
  <c r="E7" i="25"/>
  <c r="E28" i="13"/>
  <c r="G28" i="13" s="1"/>
  <c r="E24" i="13"/>
  <c r="E20" i="13"/>
  <c r="E16" i="13"/>
  <c r="E14" i="51"/>
  <c r="E43" i="13"/>
  <c r="E39" i="13"/>
  <c r="E35" i="13"/>
  <c r="E42" i="50"/>
  <c r="E38" i="50"/>
  <c r="E34" i="50"/>
  <c r="E26" i="50"/>
  <c r="E18" i="50"/>
  <c r="E10" i="50"/>
  <c r="E28" i="50"/>
  <c r="E12" i="50"/>
  <c r="E37" i="50"/>
  <c r="E27" i="50"/>
  <c r="E15" i="50"/>
  <c r="E5" i="50"/>
  <c r="E39" i="43"/>
  <c r="E35" i="43"/>
  <c r="E27" i="43"/>
  <c r="E23" i="43"/>
  <c r="E19" i="43"/>
  <c r="E15" i="43"/>
  <c r="E31" i="38"/>
  <c r="E15" i="38"/>
  <c r="E34" i="30"/>
  <c r="E18" i="30"/>
  <c r="E34" i="23"/>
  <c r="E6" i="51"/>
  <c r="E40" i="50"/>
  <c r="G40" i="50" s="1"/>
  <c r="E24" i="50"/>
  <c r="E8" i="50"/>
  <c r="E35" i="50"/>
  <c r="E23" i="50"/>
  <c r="E13" i="50"/>
  <c r="E18" i="42"/>
  <c r="E10" i="42"/>
  <c r="E26" i="40"/>
  <c r="E22" i="40"/>
  <c r="E34" i="38"/>
  <c r="E18" i="38"/>
  <c r="E30" i="13"/>
  <c r="E22" i="13"/>
  <c r="E14" i="13"/>
  <c r="E6" i="13"/>
  <c r="J37" i="39"/>
  <c r="F40" i="30"/>
  <c r="F27" i="50"/>
  <c r="F28" i="43"/>
  <c r="N42" i="38"/>
  <c r="P8" i="37"/>
  <c r="P39" i="8"/>
  <c r="P39" i="14"/>
  <c r="F39" i="31"/>
  <c r="F39" i="17"/>
  <c r="F40" i="52"/>
  <c r="P40" i="43"/>
  <c r="P40" i="32"/>
  <c r="P40" i="35"/>
  <c r="P40" i="27"/>
  <c r="F40" i="23"/>
  <c r="F40" i="18"/>
  <c r="G40" i="18" s="1"/>
  <c r="P40" i="13"/>
  <c r="F40" i="43"/>
  <c r="P40" i="41"/>
  <c r="P40" i="33"/>
  <c r="P40" i="25"/>
  <c r="P40" i="20"/>
  <c r="P40" i="16"/>
  <c r="F27" i="26"/>
  <c r="F27" i="20"/>
  <c r="P27" i="21"/>
  <c r="F27" i="14"/>
  <c r="P27" i="26"/>
  <c r="P27" i="20"/>
  <c r="F27" i="22"/>
  <c r="P27" i="14"/>
  <c r="F27" i="13"/>
  <c r="F27" i="49"/>
  <c r="P27" i="42"/>
  <c r="P27" i="38"/>
  <c r="P27" i="34"/>
  <c r="P27" i="31"/>
  <c r="F27" i="41"/>
  <c r="F27" i="37"/>
  <c r="F27" i="33"/>
  <c r="X42" i="49"/>
  <c r="P27" i="8"/>
  <c r="AN31" i="4"/>
  <c r="H31" i="4" s="1"/>
  <c r="N28" i="17" s="1"/>
  <c r="AN11" i="4"/>
  <c r="H11" i="4" s="1"/>
  <c r="J43" i="16"/>
  <c r="J37" i="13"/>
  <c r="F27" i="52"/>
  <c r="G27" i="52" s="1"/>
  <c r="N42" i="24"/>
  <c r="F28" i="37"/>
  <c r="P39" i="30"/>
  <c r="F39" i="29"/>
  <c r="P39" i="31"/>
  <c r="P40" i="51"/>
  <c r="P40" i="44"/>
  <c r="F40" i="41"/>
  <c r="F40" i="33"/>
  <c r="F40" i="26"/>
  <c r="F40" i="21"/>
  <c r="P40" i="18"/>
  <c r="F40" i="51"/>
  <c r="F40" i="44"/>
  <c r="F40" i="39"/>
  <c r="F40" i="32"/>
  <c r="P40" i="31"/>
  <c r="F40" i="20"/>
  <c r="P40" i="15"/>
  <c r="F27" i="29"/>
  <c r="F27" i="25"/>
  <c r="F27" i="19"/>
  <c r="P27" i="17"/>
  <c r="P27" i="29"/>
  <c r="P27" i="25"/>
  <c r="P27" i="19"/>
  <c r="F27" i="21"/>
  <c r="P27" i="12"/>
  <c r="F27" i="51"/>
  <c r="F27" i="48"/>
  <c r="P27" i="41"/>
  <c r="P27" i="37"/>
  <c r="P27" i="33"/>
  <c r="F27" i="43"/>
  <c r="F27" i="40"/>
  <c r="F27" i="36"/>
  <c r="G27" i="36" s="1"/>
  <c r="F27" i="32"/>
  <c r="P27" i="50"/>
  <c r="F8" i="8"/>
  <c r="G8" i="8" s="1"/>
  <c r="P39" i="20"/>
  <c r="F39" i="51"/>
  <c r="P39" i="26"/>
  <c r="P39" i="33"/>
  <c r="P40" i="50"/>
  <c r="F40" i="42"/>
  <c r="F40" i="38"/>
  <c r="P40" i="30"/>
  <c r="F40" i="25"/>
  <c r="G40" i="25" s="1"/>
  <c r="P40" i="21"/>
  <c r="P40" i="14"/>
  <c r="F40" i="50"/>
  <c r="P40" i="38"/>
  <c r="P40" i="37"/>
  <c r="P40" i="29"/>
  <c r="P40" i="23"/>
  <c r="F40" i="19"/>
  <c r="F27" i="28"/>
  <c r="F27" i="24"/>
  <c r="F27" i="18"/>
  <c r="F27" i="16"/>
  <c r="P27" i="28"/>
  <c r="P27" i="24"/>
  <c r="P27" i="18"/>
  <c r="P27" i="16"/>
  <c r="F27" i="12"/>
  <c r="P27" i="51"/>
  <c r="P27" i="43"/>
  <c r="P27" i="40"/>
  <c r="P27" i="36"/>
  <c r="P27" i="32"/>
  <c r="F27" i="44"/>
  <c r="F27" i="39"/>
  <c r="F27" i="35"/>
  <c r="V20" i="44"/>
  <c r="X42" i="40"/>
  <c r="X42" i="48"/>
  <c r="X42" i="24"/>
  <c r="X42" i="31"/>
  <c r="X42" i="23"/>
  <c r="X42" i="15"/>
  <c r="X42" i="41"/>
  <c r="G5" i="19"/>
  <c r="G39" i="31"/>
  <c r="J39" i="31"/>
  <c r="J39" i="36"/>
  <c r="J39" i="30"/>
  <c r="J37" i="41"/>
  <c r="J37" i="23"/>
  <c r="J37" i="33"/>
  <c r="J37" i="35"/>
  <c r="J37" i="24"/>
  <c r="J37" i="26"/>
  <c r="J37" i="40"/>
  <c r="J37" i="27"/>
  <c r="J37" i="37"/>
  <c r="J37" i="44"/>
  <c r="V30" i="30"/>
  <c r="V30" i="32"/>
  <c r="V30" i="42"/>
  <c r="F28" i="17"/>
  <c r="P28" i="49"/>
  <c r="F28" i="25"/>
  <c r="F28" i="28"/>
  <c r="F28" i="13"/>
  <c r="F28" i="38"/>
  <c r="T6" i="35"/>
  <c r="T6" i="41"/>
  <c r="T6" i="13"/>
  <c r="T6" i="34"/>
  <c r="T6" i="39"/>
  <c r="T6" i="22"/>
  <c r="T6" i="23"/>
  <c r="T6" i="27"/>
  <c r="T6" i="36"/>
  <c r="T6" i="44"/>
  <c r="T43" i="23"/>
  <c r="T43" i="25"/>
  <c r="T43" i="37"/>
  <c r="J39" i="22"/>
  <c r="J37" i="50"/>
  <c r="J37" i="21"/>
  <c r="J37" i="34"/>
  <c r="P28" i="18"/>
  <c r="V7" i="50"/>
  <c r="V7" i="17"/>
  <c r="P13" i="17"/>
  <c r="F13" i="37"/>
  <c r="G13" i="37" s="1"/>
  <c r="G33" i="18"/>
  <c r="G33" i="14"/>
  <c r="F33" i="28"/>
  <c r="F33" i="33"/>
  <c r="G33" i="33" s="1"/>
  <c r="P33" i="32"/>
  <c r="F33" i="8"/>
  <c r="F33" i="16"/>
  <c r="G33" i="16" s="1"/>
  <c r="F33" i="17"/>
  <c r="G33" i="17" s="1"/>
  <c r="P33" i="52"/>
  <c r="F33" i="30"/>
  <c r="P33" i="12"/>
  <c r="F33" i="31"/>
  <c r="G33" i="31" s="1"/>
  <c r="F33" i="22"/>
  <c r="P33" i="38"/>
  <c r="F33" i="29"/>
  <c r="P33" i="27"/>
  <c r="P33" i="19"/>
  <c r="F33" i="38"/>
  <c r="F33" i="19"/>
  <c r="F33" i="20"/>
  <c r="F33" i="36"/>
  <c r="G33" i="36" s="1"/>
  <c r="P33" i="24"/>
  <c r="P33" i="33"/>
  <c r="P33" i="17"/>
  <c r="P33" i="22"/>
  <c r="F33" i="26"/>
  <c r="F33" i="34"/>
  <c r="P33" i="49"/>
  <c r="P33" i="43"/>
  <c r="F33" i="41"/>
  <c r="G33" i="41" s="1"/>
  <c r="P33" i="36"/>
  <c r="F33" i="51"/>
  <c r="F33" i="44"/>
  <c r="P33" i="14"/>
  <c r="F33" i="24"/>
  <c r="P33" i="50"/>
  <c r="P33" i="40"/>
  <c r="F33" i="49"/>
  <c r="P33" i="37"/>
  <c r="F33" i="39"/>
  <c r="F33" i="15"/>
  <c r="F33" i="37"/>
  <c r="N30" i="23"/>
  <c r="N30" i="19"/>
  <c r="N30" i="30"/>
  <c r="N30" i="15"/>
  <c r="N30" i="14"/>
  <c r="N30" i="42"/>
  <c r="N30" i="33"/>
  <c r="N30" i="48"/>
  <c r="N30" i="16"/>
  <c r="N30" i="38"/>
  <c r="N30" i="25"/>
  <c r="N30" i="21"/>
  <c r="N30" i="36"/>
  <c r="N30" i="51"/>
  <c r="N30" i="34"/>
  <c r="N30" i="49"/>
  <c r="N30" i="18"/>
  <c r="N30" i="50"/>
  <c r="N30" i="40"/>
  <c r="N30" i="41"/>
  <c r="N30" i="27"/>
  <c r="N30" i="39"/>
  <c r="V23" i="31"/>
  <c r="V23" i="18"/>
  <c r="V23" i="30"/>
  <c r="V23" i="39"/>
  <c r="V23" i="44"/>
  <c r="V23" i="38"/>
  <c r="V23" i="29"/>
  <c r="V23" i="27"/>
  <c r="V23" i="35"/>
  <c r="V23" i="24"/>
  <c r="V23" i="49"/>
  <c r="V23" i="8"/>
  <c r="V23" i="13"/>
  <c r="V23" i="23"/>
  <c r="N8" i="14"/>
  <c r="N8" i="19"/>
  <c r="N8" i="35"/>
  <c r="N8" i="27"/>
  <c r="N8" i="12"/>
  <c r="N8" i="29"/>
  <c r="N8" i="16"/>
  <c r="N8" i="42"/>
  <c r="N8" i="15"/>
  <c r="N8" i="21"/>
  <c r="N8" i="41"/>
  <c r="N8" i="30"/>
  <c r="N8" i="31"/>
  <c r="N8" i="32"/>
  <c r="N8" i="22"/>
  <c r="N8" i="36"/>
  <c r="N8" i="40"/>
  <c r="N8" i="23"/>
  <c r="N8" i="33"/>
  <c r="N8" i="26"/>
  <c r="N8" i="51"/>
  <c r="N8" i="25"/>
  <c r="N8" i="38"/>
  <c r="N8" i="24"/>
  <c r="N8" i="34"/>
  <c r="N8" i="8"/>
  <c r="N8" i="17"/>
  <c r="N8" i="44"/>
  <c r="N8" i="39"/>
  <c r="N8" i="28"/>
  <c r="N8" i="37"/>
  <c r="N8" i="50"/>
  <c r="T6" i="21"/>
  <c r="T6" i="26"/>
  <c r="T6" i="49"/>
  <c r="T6" i="18"/>
  <c r="T6" i="19"/>
  <c r="T6" i="31"/>
  <c r="T6" i="38"/>
  <c r="T6" i="40"/>
  <c r="T6" i="52"/>
  <c r="J26" i="12"/>
  <c r="J39" i="12"/>
  <c r="T43" i="38"/>
  <c r="T43" i="21"/>
  <c r="T43" i="15"/>
  <c r="T43" i="48"/>
  <c r="T43" i="22"/>
  <c r="T43" i="52"/>
  <c r="T43" i="29"/>
  <c r="T43" i="8"/>
  <c r="T43" i="13"/>
  <c r="T43" i="24"/>
  <c r="T43" i="42"/>
  <c r="T43" i="35"/>
  <c r="T43" i="39"/>
  <c r="T43" i="32"/>
  <c r="T43" i="28"/>
  <c r="F13" i="28"/>
  <c r="P13" i="29"/>
  <c r="F13" i="15"/>
  <c r="P13" i="20"/>
  <c r="F13" i="22"/>
  <c r="F13" i="41"/>
  <c r="G13" i="41" s="1"/>
  <c r="F13" i="8"/>
  <c r="P13" i="8"/>
  <c r="F13" i="25"/>
  <c r="P13" i="41"/>
  <c r="P13" i="28"/>
  <c r="V7" i="25"/>
  <c r="V7" i="44"/>
  <c r="V7" i="27"/>
  <c r="V7" i="38"/>
  <c r="V7" i="34"/>
  <c r="V7" i="28"/>
  <c r="V7" i="30"/>
  <c r="V7" i="29"/>
  <c r="V7" i="35"/>
  <c r="V7" i="43"/>
  <c r="V7" i="16"/>
  <c r="V7" i="32"/>
  <c r="V7" i="48"/>
  <c r="V7" i="18"/>
  <c r="V7" i="51"/>
  <c r="V7" i="8"/>
  <c r="V7" i="26"/>
  <c r="T6" i="48"/>
  <c r="T6" i="8"/>
  <c r="T6" i="28"/>
  <c r="T6" i="42"/>
  <c r="T6" i="20"/>
  <c r="T6" i="12"/>
  <c r="T6" i="24"/>
  <c r="T6" i="32"/>
  <c r="J26" i="18"/>
  <c r="T43" i="18"/>
  <c r="T43" i="41"/>
  <c r="T43" i="14"/>
  <c r="T43" i="33"/>
  <c r="J37" i="16"/>
  <c r="J37" i="36"/>
  <c r="P28" i="22"/>
  <c r="V7" i="40"/>
  <c r="V7" i="19"/>
  <c r="P13" i="27"/>
  <c r="F13" i="30"/>
  <c r="F13" i="13"/>
  <c r="P23" i="8"/>
  <c r="F23" i="28"/>
  <c r="G23" i="28" s="1"/>
  <c r="F23" i="16"/>
  <c r="G23" i="16" s="1"/>
  <c r="P28" i="21"/>
  <c r="V7" i="37"/>
  <c r="G27" i="12"/>
  <c r="V11" i="16"/>
  <c r="V11" i="36"/>
  <c r="V11" i="38"/>
  <c r="P25" i="24"/>
  <c r="F25" i="29"/>
  <c r="V43" i="30"/>
  <c r="V43" i="48"/>
  <c r="V43" i="42"/>
  <c r="V43" i="41"/>
  <c r="V43" i="33"/>
  <c r="V43" i="25"/>
  <c r="V43" i="34"/>
  <c r="V43" i="17"/>
  <c r="V43" i="14"/>
  <c r="V43" i="21"/>
  <c r="V43" i="24"/>
  <c r="V43" i="50"/>
  <c r="V43" i="49"/>
  <c r="V43" i="39"/>
  <c r="V43" i="31"/>
  <c r="V43" i="40"/>
  <c r="V43" i="32"/>
  <c r="V43" i="18"/>
  <c r="V43" i="22"/>
  <c r="V43" i="8"/>
  <c r="V43" i="15"/>
  <c r="V31" i="28"/>
  <c r="V31" i="36"/>
  <c r="V31" i="43"/>
  <c r="V31" i="39"/>
  <c r="V31" i="35"/>
  <c r="V27" i="28"/>
  <c r="V27" i="31"/>
  <c r="V27" i="8"/>
  <c r="V27" i="21"/>
  <c r="V27" i="17"/>
  <c r="V25" i="48"/>
  <c r="V25" i="18"/>
  <c r="V25" i="40"/>
  <c r="V25" i="17"/>
  <c r="V25" i="14"/>
  <c r="V25" i="32"/>
  <c r="V25" i="43"/>
  <c r="V25" i="24"/>
  <c r="V25" i="29"/>
  <c r="V25" i="44"/>
  <c r="V25" i="8"/>
  <c r="V25" i="16"/>
  <c r="V25" i="37"/>
  <c r="V21" i="17"/>
  <c r="V21" i="38"/>
  <c r="V21" i="42"/>
  <c r="V21" i="34"/>
  <c r="V21" i="50"/>
  <c r="V21" i="14"/>
  <c r="V21" i="16"/>
  <c r="V21" i="24"/>
  <c r="V21" i="21"/>
  <c r="V21" i="27"/>
  <c r="V21" i="48"/>
  <c r="V21" i="13"/>
  <c r="V21" i="22"/>
  <c r="V21" i="15"/>
  <c r="V21" i="43"/>
  <c r="V21" i="37"/>
  <c r="V17" i="37"/>
  <c r="V17" i="26"/>
  <c r="V13" i="35"/>
  <c r="V13" i="24"/>
  <c r="V13" i="43"/>
  <c r="V13" i="16"/>
  <c r="V13" i="37"/>
  <c r="V13" i="30"/>
  <c r="V13" i="49"/>
  <c r="V13" i="13"/>
  <c r="AN19" i="4"/>
  <c r="H19" i="4" s="1"/>
  <c r="AN37" i="4"/>
  <c r="H37" i="4" s="1"/>
  <c r="AN21" i="4"/>
  <c r="H21" i="4" s="1"/>
  <c r="AN23" i="4"/>
  <c r="H23" i="4" s="1"/>
  <c r="V10" i="30"/>
  <c r="V10" i="51"/>
  <c r="V10" i="43"/>
  <c r="V10" i="23"/>
  <c r="V10" i="33"/>
  <c r="V10" i="18"/>
  <c r="V10" i="40"/>
  <c r="V10" i="24"/>
  <c r="V10" i="44"/>
  <c r="V10" i="36"/>
  <c r="AN13" i="4"/>
  <c r="H13" i="4" s="1"/>
  <c r="V6" i="24"/>
  <c r="V6" i="12"/>
  <c r="V6" i="49"/>
  <c r="V6" i="21"/>
  <c r="V6" i="40"/>
  <c r="V6" i="35"/>
  <c r="V6" i="15"/>
  <c r="V6" i="8"/>
  <c r="V6" i="22"/>
  <c r="V6" i="43"/>
  <c r="V6" i="29"/>
  <c r="AN29" i="4"/>
  <c r="H29" i="4" s="1"/>
  <c r="G10" i="21"/>
  <c r="G27" i="24"/>
  <c r="G40" i="20"/>
  <c r="G36" i="44"/>
  <c r="F12" i="14"/>
  <c r="F12" i="26"/>
  <c r="P12" i="41"/>
  <c r="V37" i="39"/>
  <c r="G33" i="44"/>
  <c r="V36" i="23"/>
  <c r="V36" i="43"/>
  <c r="V36" i="41"/>
  <c r="V36" i="31"/>
  <c r="V9" i="26"/>
  <c r="V9" i="44"/>
  <c r="V9" i="27"/>
  <c r="V9" i="12"/>
  <c r="V9" i="49"/>
  <c r="V9" i="28"/>
  <c r="V9" i="38"/>
  <c r="V9" i="36"/>
  <c r="V9" i="17"/>
  <c r="V9" i="20"/>
  <c r="V9" i="39"/>
  <c r="V9" i="31"/>
  <c r="V9" i="21"/>
  <c r="V9" i="25"/>
  <c r="V9" i="40"/>
  <c r="V9" i="52"/>
  <c r="V9" i="30"/>
  <c r="V9" i="43"/>
  <c r="V9" i="24"/>
  <c r="V9" i="13"/>
  <c r="V9" i="29"/>
  <c r="V9" i="51"/>
  <c r="V9" i="16"/>
  <c r="V9" i="33"/>
  <c r="V9" i="35"/>
  <c r="V9" i="18"/>
  <c r="V9" i="14"/>
  <c r="V9" i="8"/>
  <c r="V9" i="37"/>
  <c r="V37" i="42"/>
  <c r="V37" i="8"/>
  <c r="V37" i="27"/>
  <c r="V37" i="23"/>
  <c r="V37" i="16"/>
  <c r="V37" i="26"/>
  <c r="V37" i="49"/>
  <c r="V37" i="37"/>
  <c r="V37" i="52"/>
  <c r="V37" i="18"/>
  <c r="V37" i="33"/>
  <c r="V37" i="29"/>
  <c r="V37" i="41"/>
  <c r="V37" i="20"/>
  <c r="V37" i="21"/>
  <c r="V37" i="43"/>
  <c r="V37" i="14"/>
  <c r="V37" i="13"/>
  <c r="V37" i="35"/>
  <c r="V37" i="31"/>
  <c r="V37" i="44"/>
  <c r="V37" i="15"/>
  <c r="N28" i="12"/>
  <c r="X7" i="39"/>
  <c r="X7" i="40"/>
  <c r="T24" i="16"/>
  <c r="J43" i="15"/>
  <c r="J26" i="27"/>
  <c r="V37" i="38"/>
  <c r="G40" i="44"/>
  <c r="J15" i="34"/>
  <c r="J15" i="23"/>
  <c r="J15" i="37"/>
  <c r="J15" i="52"/>
  <c r="J15" i="40"/>
  <c r="J15" i="14"/>
  <c r="J15" i="27"/>
  <c r="J15" i="17"/>
  <c r="J15" i="39"/>
  <c r="J15" i="33"/>
  <c r="J15" i="8"/>
  <c r="J15" i="48"/>
  <c r="J15" i="21"/>
  <c r="J15" i="38"/>
  <c r="J15" i="29"/>
  <c r="J15" i="15"/>
  <c r="J15" i="44"/>
  <c r="J15" i="28"/>
  <c r="J15" i="32"/>
  <c r="J15" i="36"/>
  <c r="J15" i="30"/>
  <c r="V30" i="52"/>
  <c r="V30" i="49"/>
  <c r="V30" i="41"/>
  <c r="V30" i="37"/>
  <c r="V30" i="28"/>
  <c r="V30" i="24"/>
  <c r="V30" i="38"/>
  <c r="V30" i="12"/>
  <c r="V30" i="29"/>
  <c r="V30" i="39"/>
  <c r="V30" i="26"/>
  <c r="V30" i="51"/>
  <c r="V30" i="22"/>
  <c r="V30" i="25"/>
  <c r="V37" i="36"/>
  <c r="V22" i="34"/>
  <c r="V22" i="22"/>
  <c r="V22" i="24"/>
  <c r="N26" i="38"/>
  <c r="N26" i="24"/>
  <c r="X27" i="22"/>
  <c r="X27" i="37"/>
  <c r="J26" i="8"/>
  <c r="V37" i="19"/>
  <c r="F29" i="23"/>
  <c r="G29" i="23" s="1"/>
  <c r="F29" i="8"/>
  <c r="G29" i="8" s="1"/>
  <c r="F34" i="13"/>
  <c r="P34" i="27"/>
  <c r="V30" i="8"/>
  <c r="F32" i="42"/>
  <c r="P32" i="48"/>
  <c r="P32" i="15"/>
  <c r="F32" i="8"/>
  <c r="G32" i="8" s="1"/>
  <c r="P32" i="32"/>
  <c r="F32" i="27"/>
  <c r="F32" i="41"/>
  <c r="F32" i="13"/>
  <c r="G13" i="28"/>
  <c r="G27" i="25"/>
  <c r="G39" i="17"/>
  <c r="G27" i="33"/>
  <c r="G33" i="26"/>
  <c r="G27" i="27"/>
  <c r="G27" i="15"/>
  <c r="G27" i="40"/>
  <c r="J14" i="24"/>
  <c r="T24" i="14"/>
  <c r="J43" i="12"/>
  <c r="J43" i="30"/>
  <c r="G33" i="43"/>
  <c r="X11" i="42"/>
  <c r="X39" i="31"/>
  <c r="X38" i="19"/>
  <c r="X38" i="43"/>
  <c r="X38" i="23"/>
  <c r="X38" i="49"/>
  <c r="V19" i="19"/>
  <c r="F34" i="30"/>
  <c r="P29" i="8"/>
  <c r="X22" i="43"/>
  <c r="P43" i="15"/>
  <c r="F43" i="39"/>
  <c r="J23" i="23"/>
  <c r="F12" i="33"/>
  <c r="P29" i="52"/>
  <c r="X19" i="43"/>
  <c r="X38" i="41"/>
  <c r="X38" i="16"/>
  <c r="X38" i="36"/>
  <c r="P12" i="21"/>
  <c r="J43" i="36"/>
  <c r="J31" i="20"/>
  <c r="P12" i="51"/>
  <c r="N36" i="50"/>
  <c r="X11" i="19"/>
  <c r="X43" i="34"/>
  <c r="X38" i="38"/>
  <c r="X38" i="30"/>
  <c r="X38" i="37"/>
  <c r="X38" i="15"/>
  <c r="X38" i="8"/>
  <c r="V19" i="50"/>
  <c r="P29" i="39"/>
  <c r="X22" i="37"/>
  <c r="F43" i="16"/>
  <c r="G43" i="16" s="1"/>
  <c r="P43" i="37"/>
  <c r="P12" i="20"/>
  <c r="P25" i="51"/>
  <c r="F12" i="12"/>
  <c r="X38" i="35"/>
  <c r="X38" i="52"/>
  <c r="V34" i="27"/>
  <c r="X38" i="48"/>
  <c r="X38" i="20"/>
  <c r="F12" i="34"/>
  <c r="F25" i="19"/>
  <c r="G25" i="19" s="1"/>
  <c r="AN46" i="4"/>
  <c r="H46" i="4" s="1"/>
  <c r="N43" i="8" s="1"/>
  <c r="T24" i="27"/>
  <c r="J43" i="29"/>
  <c r="P12" i="52"/>
  <c r="X23" i="39"/>
  <c r="X38" i="29"/>
  <c r="X38" i="18"/>
  <c r="X38" i="32"/>
  <c r="X38" i="50"/>
  <c r="V19" i="35"/>
  <c r="N28" i="34"/>
  <c r="F29" i="43"/>
  <c r="X22" i="28"/>
  <c r="X22" i="48"/>
  <c r="P43" i="40"/>
  <c r="F43" i="30"/>
  <c r="F12" i="24"/>
  <c r="P12" i="13"/>
  <c r="F34" i="17"/>
  <c r="G34" i="17" s="1"/>
  <c r="X31" i="15"/>
  <c r="X38" i="21"/>
  <c r="X38" i="17"/>
  <c r="X38" i="51"/>
  <c r="X38" i="24"/>
  <c r="X38" i="44"/>
  <c r="F12" i="35"/>
  <c r="F25" i="30"/>
  <c r="G25" i="30" s="1"/>
  <c r="J26" i="39"/>
  <c r="J26" i="24"/>
  <c r="J26" i="19"/>
  <c r="J26" i="14"/>
  <c r="T24" i="15"/>
  <c r="T24" i="41"/>
  <c r="T24" i="8"/>
  <c r="T43" i="40"/>
  <c r="T43" i="27"/>
  <c r="T43" i="34"/>
  <c r="T43" i="17"/>
  <c r="P25" i="14"/>
  <c r="F12" i="49"/>
  <c r="P12" i="50"/>
  <c r="N36" i="48"/>
  <c r="N42" i="49"/>
  <c r="N42" i="21"/>
  <c r="X11" i="25"/>
  <c r="X23" i="13"/>
  <c r="X23" i="49"/>
  <c r="X27" i="17"/>
  <c r="X39" i="28"/>
  <c r="X43" i="12"/>
  <c r="V19" i="25"/>
  <c r="V19" i="30"/>
  <c r="V19" i="13"/>
  <c r="N26" i="25"/>
  <c r="N28" i="30"/>
  <c r="X7" i="21"/>
  <c r="X7" i="14"/>
  <c r="P12" i="38"/>
  <c r="F12" i="31"/>
  <c r="F12" i="42"/>
  <c r="G12" i="42" s="1"/>
  <c r="P12" i="34"/>
  <c r="F12" i="22"/>
  <c r="G12" i="22" s="1"/>
  <c r="F25" i="52"/>
  <c r="F12" i="19"/>
  <c r="X31" i="25"/>
  <c r="X31" i="29"/>
  <c r="X19" i="52"/>
  <c r="V8" i="18"/>
  <c r="X42" i="17"/>
  <c r="X42" i="13"/>
  <c r="X42" i="18"/>
  <c r="X42" i="26"/>
  <c r="X42" i="35"/>
  <c r="X42" i="25"/>
  <c r="X42" i="33"/>
  <c r="X42" i="44"/>
  <c r="X42" i="42"/>
  <c r="X7" i="37"/>
  <c r="N28" i="16"/>
  <c r="F12" i="44"/>
  <c r="G12" i="44" s="1"/>
  <c r="F12" i="18"/>
  <c r="F12" i="25"/>
  <c r="F12" i="30"/>
  <c r="P25" i="36"/>
  <c r="P25" i="27"/>
  <c r="F25" i="44"/>
  <c r="AN43" i="4"/>
  <c r="H43" i="4" s="1"/>
  <c r="AN27" i="4"/>
  <c r="H27" i="4" s="1"/>
  <c r="N24" i="40" s="1"/>
  <c r="J26" i="16"/>
  <c r="J26" i="40"/>
  <c r="J26" i="51"/>
  <c r="J26" i="43"/>
  <c r="T24" i="17"/>
  <c r="T24" i="35"/>
  <c r="G12" i="25"/>
  <c r="P25" i="48"/>
  <c r="F12" i="50"/>
  <c r="N42" i="48"/>
  <c r="N42" i="22"/>
  <c r="X11" i="23"/>
  <c r="X23" i="29"/>
  <c r="X27" i="52"/>
  <c r="X27" i="29"/>
  <c r="X43" i="27"/>
  <c r="V19" i="31"/>
  <c r="V19" i="34"/>
  <c r="V19" i="23"/>
  <c r="N26" i="26"/>
  <c r="N28" i="40"/>
  <c r="N28" i="14"/>
  <c r="X7" i="49"/>
  <c r="X7" i="13"/>
  <c r="P12" i="36"/>
  <c r="P12" i="27"/>
  <c r="F12" i="40"/>
  <c r="P12" i="30"/>
  <c r="F25" i="13"/>
  <c r="P12" i="18"/>
  <c r="P12" i="16"/>
  <c r="X31" i="36"/>
  <c r="N28" i="43"/>
  <c r="V8" i="13"/>
  <c r="X42" i="19"/>
  <c r="X42" i="14"/>
  <c r="X42" i="20"/>
  <c r="X42" i="28"/>
  <c r="X42" i="36"/>
  <c r="X42" i="27"/>
  <c r="X42" i="37"/>
  <c r="X42" i="52"/>
  <c r="X42" i="43"/>
  <c r="F25" i="38"/>
  <c r="N28" i="35"/>
  <c r="P12" i="37"/>
  <c r="P12" i="42"/>
  <c r="F12" i="15"/>
  <c r="G12" i="15" s="1"/>
  <c r="F12" i="21"/>
  <c r="F25" i="14"/>
  <c r="G25" i="14" s="1"/>
  <c r="F25" i="28"/>
  <c r="P25" i="42"/>
  <c r="G27" i="31"/>
  <c r="G33" i="25"/>
  <c r="AN38" i="4"/>
  <c r="H38" i="4" s="1"/>
  <c r="N35" i="43" s="1"/>
  <c r="J26" i="32"/>
  <c r="J26" i="36"/>
  <c r="J26" i="48"/>
  <c r="J26" i="29"/>
  <c r="J26" i="31"/>
  <c r="T24" i="38"/>
  <c r="T24" i="44"/>
  <c r="T43" i="36"/>
  <c r="T43" i="16"/>
  <c r="P25" i="49"/>
  <c r="F12" i="48"/>
  <c r="N42" i="37"/>
  <c r="N42" i="17"/>
  <c r="X11" i="34"/>
  <c r="X11" i="18"/>
  <c r="X23" i="48"/>
  <c r="X27" i="20"/>
  <c r="X27" i="14"/>
  <c r="X43" i="21"/>
  <c r="V19" i="32"/>
  <c r="V19" i="43"/>
  <c r="N26" i="37"/>
  <c r="N28" i="42"/>
  <c r="N28" i="48"/>
  <c r="X7" i="41"/>
  <c r="F12" i="43"/>
  <c r="P12" i="23"/>
  <c r="P12" i="22"/>
  <c r="F12" i="38"/>
  <c r="F12" i="28"/>
  <c r="P25" i="50"/>
  <c r="P12" i="15"/>
  <c r="F12" i="17"/>
  <c r="X42" i="21"/>
  <c r="X42" i="22"/>
  <c r="X42" i="8"/>
  <c r="X42" i="32"/>
  <c r="X42" i="38"/>
  <c r="X42" i="29"/>
  <c r="X42" i="39"/>
  <c r="X42" i="51"/>
  <c r="X42" i="50"/>
  <c r="G12" i="33"/>
  <c r="P12" i="31"/>
  <c r="F12" i="39"/>
  <c r="F12" i="41"/>
  <c r="P25" i="30"/>
  <c r="P25" i="38"/>
  <c r="F25" i="21"/>
  <c r="J35" i="37"/>
  <c r="J24" i="51"/>
  <c r="J35" i="28"/>
  <c r="J24" i="25"/>
  <c r="J35" i="12"/>
  <c r="J35" i="29"/>
  <c r="J35" i="27"/>
  <c r="T20" i="43"/>
  <c r="J35" i="42"/>
  <c r="J24" i="22"/>
  <c r="J35" i="31"/>
  <c r="V39" i="44"/>
  <c r="V39" i="36"/>
  <c r="V39" i="33"/>
  <c r="V39" i="25"/>
  <c r="V29" i="14"/>
  <c r="X25" i="12"/>
  <c r="X37" i="31"/>
  <c r="V36" i="50"/>
  <c r="V36" i="52"/>
  <c r="X22" i="8"/>
  <c r="X22" i="51"/>
  <c r="X22" i="30"/>
  <c r="X22" i="44"/>
  <c r="X22" i="40"/>
  <c r="V20" i="27"/>
  <c r="V36" i="48"/>
  <c r="X25" i="30"/>
  <c r="V36" i="29"/>
  <c r="V36" i="15"/>
  <c r="X22" i="18"/>
  <c r="X22" i="25"/>
  <c r="X22" i="32"/>
  <c r="X22" i="23"/>
  <c r="X22" i="38"/>
  <c r="V20" i="21"/>
  <c r="V36" i="22"/>
  <c r="X22" i="15"/>
  <c r="X22" i="14"/>
  <c r="X22" i="19"/>
  <c r="X22" i="34"/>
  <c r="X22" i="22"/>
  <c r="V20" i="15"/>
  <c r="V36" i="38"/>
  <c r="V29" i="37"/>
  <c r="X9" i="27"/>
  <c r="V36" i="37"/>
  <c r="V36" i="16"/>
  <c r="X9" i="44"/>
  <c r="V36" i="12"/>
  <c r="V36" i="17"/>
  <c r="V36" i="28"/>
  <c r="X22" i="16"/>
  <c r="X22" i="50"/>
  <c r="X22" i="35"/>
  <c r="X22" i="39"/>
  <c r="V20" i="49"/>
  <c r="V36" i="51"/>
  <c r="V36" i="39"/>
  <c r="V36" i="13"/>
  <c r="X22" i="41"/>
  <c r="X22" i="12"/>
  <c r="X22" i="36"/>
  <c r="X22" i="31"/>
  <c r="V14" i="36"/>
  <c r="V36" i="42"/>
  <c r="V36" i="36"/>
  <c r="V36" i="44"/>
  <c r="X22" i="42"/>
  <c r="X22" i="49"/>
  <c r="X22" i="26"/>
  <c r="X22" i="52"/>
  <c r="V36" i="8"/>
  <c r="V36" i="49"/>
  <c r="X22" i="20"/>
  <c r="X22" i="27"/>
  <c r="X22" i="29"/>
  <c r="X22" i="21"/>
  <c r="V36" i="25"/>
  <c r="G5" i="15"/>
  <c r="G33" i="30"/>
  <c r="G40" i="15"/>
  <c r="G27" i="28"/>
  <c r="G27" i="18"/>
  <c r="G40" i="30"/>
  <c r="G27" i="17"/>
  <c r="E26" i="42"/>
  <c r="G13" i="15"/>
  <c r="E27" i="34"/>
  <c r="G27" i="34" s="1"/>
  <c r="X24" i="37"/>
  <c r="X24" i="23"/>
  <c r="X24" i="44"/>
  <c r="X24" i="48"/>
  <c r="X24" i="19"/>
  <c r="X24" i="35"/>
  <c r="X24" i="34"/>
  <c r="X24" i="41"/>
  <c r="X24" i="36"/>
  <c r="X24" i="52"/>
  <c r="X24" i="20"/>
  <c r="X24" i="30"/>
  <c r="X24" i="38"/>
  <c r="V33" i="42"/>
  <c r="V33" i="31"/>
  <c r="V33" i="14"/>
  <c r="V33" i="12"/>
  <c r="V33" i="8"/>
  <c r="V33" i="44"/>
  <c r="V33" i="22"/>
  <c r="V33" i="50"/>
  <c r="V33" i="17"/>
  <c r="V33" i="24"/>
  <c r="V33" i="34"/>
  <c r="V33" i="13"/>
  <c r="V33" i="27"/>
  <c r="V33" i="39"/>
  <c r="V33" i="52"/>
  <c r="V33" i="23"/>
  <c r="V33" i="20"/>
  <c r="V33" i="38"/>
  <c r="V33" i="37"/>
  <c r="V33" i="29"/>
  <c r="V33" i="28"/>
  <c r="V33" i="48"/>
  <c r="V33" i="16"/>
  <c r="P15" i="37"/>
  <c r="F15" i="38"/>
  <c r="F15" i="25"/>
  <c r="F15" i="41"/>
  <c r="P15" i="18"/>
  <c r="F15" i="40"/>
  <c r="F10" i="49"/>
  <c r="G10" i="49" s="1"/>
  <c r="P10" i="18"/>
  <c r="F10" i="12"/>
  <c r="P10" i="39"/>
  <c r="F10" i="51"/>
  <c r="G10" i="51" s="1"/>
  <c r="P10" i="8"/>
  <c r="F10" i="20"/>
  <c r="G10" i="20" s="1"/>
  <c r="P10" i="16"/>
  <c r="P10" i="44"/>
  <c r="P10" i="51"/>
  <c r="P10" i="20"/>
  <c r="P10" i="24"/>
  <c r="P10" i="29"/>
  <c r="F10" i="18"/>
  <c r="G10" i="18" s="1"/>
  <c r="P10" i="48"/>
  <c r="P10" i="38"/>
  <c r="F10" i="16"/>
  <c r="P10" i="28"/>
  <c r="F10" i="23"/>
  <c r="G10" i="23" s="1"/>
  <c r="P10" i="49"/>
  <c r="F10" i="42"/>
  <c r="G10" i="42" s="1"/>
  <c r="F10" i="15"/>
  <c r="G10" i="15" s="1"/>
  <c r="F10" i="40"/>
  <c r="F10" i="30"/>
  <c r="F10" i="48"/>
  <c r="V29" i="12"/>
  <c r="V29" i="22"/>
  <c r="V29" i="28"/>
  <c r="V29" i="42"/>
  <c r="V29" i="20"/>
  <c r="X37" i="34"/>
  <c r="X37" i="41"/>
  <c r="X33" i="29"/>
  <c r="X33" i="43"/>
  <c r="X29" i="50"/>
  <c r="X29" i="23"/>
  <c r="X21" i="23"/>
  <c r="X21" i="13"/>
  <c r="X21" i="31"/>
  <c r="X13" i="14"/>
  <c r="X13" i="18"/>
  <c r="J14" i="12"/>
  <c r="J24" i="20"/>
  <c r="V29" i="31"/>
  <c r="X12" i="27"/>
  <c r="F10" i="32"/>
  <c r="F10" i="29"/>
  <c r="P10" i="41"/>
  <c r="P10" i="19"/>
  <c r="X9" i="36"/>
  <c r="X13" i="13"/>
  <c r="X25" i="8"/>
  <c r="X37" i="38"/>
  <c r="X5" i="15"/>
  <c r="X5" i="37"/>
  <c r="X5" i="14"/>
  <c r="N26" i="40"/>
  <c r="N26" i="35"/>
  <c r="X32" i="29"/>
  <c r="V33" i="49"/>
  <c r="X20" i="25"/>
  <c r="P36" i="52"/>
  <c r="P29" i="14"/>
  <c r="P29" i="49"/>
  <c r="F29" i="27"/>
  <c r="P29" i="23"/>
  <c r="F29" i="51"/>
  <c r="G29" i="51" s="1"/>
  <c r="P29" i="29"/>
  <c r="F29" i="30"/>
  <c r="G29" i="30" s="1"/>
  <c r="P29" i="50"/>
  <c r="F29" i="39"/>
  <c r="F29" i="37"/>
  <c r="P29" i="44"/>
  <c r="F29" i="26"/>
  <c r="F29" i="41"/>
  <c r="P29" i="17"/>
  <c r="F29" i="17"/>
  <c r="G29" i="17" s="1"/>
  <c r="P29" i="33"/>
  <c r="F29" i="15"/>
  <c r="F10" i="34"/>
  <c r="V39" i="19"/>
  <c r="V39" i="22"/>
  <c r="X29" i="28"/>
  <c r="V19" i="40"/>
  <c r="V19" i="14"/>
  <c r="V19" i="8"/>
  <c r="V19" i="21"/>
  <c r="V19" i="52"/>
  <c r="V19" i="42"/>
  <c r="V19" i="24"/>
  <c r="V19" i="22"/>
  <c r="V19" i="28"/>
  <c r="V19" i="48"/>
  <c r="V19" i="39"/>
  <c r="V19" i="29"/>
  <c r="V19" i="36"/>
  <c r="X16" i="8"/>
  <c r="X16" i="41"/>
  <c r="G10" i="8"/>
  <c r="X12" i="29"/>
  <c r="X36" i="29"/>
  <c r="X28" i="24"/>
  <c r="X32" i="37"/>
  <c r="F5" i="32"/>
  <c r="P5" i="41"/>
  <c r="P5" i="26"/>
  <c r="F5" i="31"/>
  <c r="P5" i="43"/>
  <c r="F5" i="29"/>
  <c r="P5" i="32"/>
  <c r="P5" i="29"/>
  <c r="P5" i="30"/>
  <c r="F5" i="34"/>
  <c r="F5" i="28"/>
  <c r="F5" i="30"/>
  <c r="P5" i="34"/>
  <c r="P5" i="37"/>
  <c r="P5" i="42"/>
  <c r="F5" i="36"/>
  <c r="F5" i="39"/>
  <c r="P5" i="44"/>
  <c r="J14" i="38"/>
  <c r="T8" i="19"/>
  <c r="J24" i="49"/>
  <c r="T39" i="39"/>
  <c r="V29" i="36"/>
  <c r="V29" i="49"/>
  <c r="X12" i="48"/>
  <c r="F10" i="36"/>
  <c r="P10" i="12"/>
  <c r="F10" i="27"/>
  <c r="X25" i="22"/>
  <c r="X33" i="44"/>
  <c r="X5" i="30"/>
  <c r="X5" i="13"/>
  <c r="N26" i="27"/>
  <c r="N26" i="28"/>
  <c r="N35" i="18"/>
  <c r="X32" i="39"/>
  <c r="X32" i="26"/>
  <c r="V33" i="19"/>
  <c r="F29" i="25"/>
  <c r="P10" i="52"/>
  <c r="P36" i="44"/>
  <c r="P10" i="15"/>
  <c r="V39" i="20"/>
  <c r="X20" i="12"/>
  <c r="X16" i="43"/>
  <c r="X16" i="16"/>
  <c r="X28" i="36"/>
  <c r="X12" i="21"/>
  <c r="X28" i="21"/>
  <c r="X28" i="22"/>
  <c r="X12" i="34"/>
  <c r="V29" i="51"/>
  <c r="V33" i="15"/>
  <c r="P14" i="43"/>
  <c r="F14" i="19"/>
  <c r="G14" i="19" s="1"/>
  <c r="X40" i="30"/>
  <c r="X40" i="24"/>
  <c r="X40" i="52"/>
  <c r="X40" i="12"/>
  <c r="X40" i="20"/>
  <c r="X40" i="18"/>
  <c r="X40" i="17"/>
  <c r="X40" i="19"/>
  <c r="X40" i="48"/>
  <c r="X40" i="51"/>
  <c r="N35" i="16"/>
  <c r="N35" i="20"/>
  <c r="N35" i="23"/>
  <c r="N35" i="28"/>
  <c r="J14" i="33"/>
  <c r="J14" i="51"/>
  <c r="T8" i="16"/>
  <c r="J24" i="34"/>
  <c r="V29" i="27"/>
  <c r="X12" i="37"/>
  <c r="F10" i="33"/>
  <c r="P10" i="34"/>
  <c r="P10" i="25"/>
  <c r="X33" i="48"/>
  <c r="X5" i="52"/>
  <c r="N26" i="8"/>
  <c r="N26" i="12"/>
  <c r="N35" i="27"/>
  <c r="X32" i="31"/>
  <c r="X32" i="35"/>
  <c r="V33" i="51"/>
  <c r="F15" i="33"/>
  <c r="P10" i="50"/>
  <c r="F13" i="36"/>
  <c r="G13" i="36" s="1"/>
  <c r="P13" i="37"/>
  <c r="F13" i="17"/>
  <c r="G13" i="17" s="1"/>
  <c r="P13" i="15"/>
  <c r="P13" i="48"/>
  <c r="F13" i="18"/>
  <c r="G13" i="18" s="1"/>
  <c r="P13" i="49"/>
  <c r="P13" i="30"/>
  <c r="F13" i="14"/>
  <c r="G13" i="14" s="1"/>
  <c r="P13" i="34"/>
  <c r="F13" i="34"/>
  <c r="P13" i="42"/>
  <c r="P13" i="12"/>
  <c r="P13" i="26"/>
  <c r="P13" i="13"/>
  <c r="F13" i="24"/>
  <c r="F13" i="33"/>
  <c r="G13" i="33" s="1"/>
  <c r="P13" i="33"/>
  <c r="F13" i="32"/>
  <c r="F13" i="35"/>
  <c r="G13" i="35" s="1"/>
  <c r="P13" i="36"/>
  <c r="P13" i="21"/>
  <c r="F13" i="26"/>
  <c r="F13" i="20"/>
  <c r="G13" i="20" s="1"/>
  <c r="P13" i="19"/>
  <c r="F13" i="27"/>
  <c r="F13" i="44"/>
  <c r="F13" i="29"/>
  <c r="P13" i="35"/>
  <c r="F13" i="42"/>
  <c r="F13" i="52"/>
  <c r="P13" i="14"/>
  <c r="P13" i="51"/>
  <c r="F13" i="23"/>
  <c r="G13" i="23" s="1"/>
  <c r="P13" i="50"/>
  <c r="F13" i="43"/>
  <c r="F13" i="38"/>
  <c r="G13" i="38" s="1"/>
  <c r="F13" i="40"/>
  <c r="V39" i="49"/>
  <c r="X20" i="33"/>
  <c r="X16" i="23"/>
  <c r="X16" i="14"/>
  <c r="X40" i="16"/>
  <c r="V11" i="33"/>
  <c r="V11" i="8"/>
  <c r="V11" i="40"/>
  <c r="X12" i="14"/>
  <c r="X36" i="20"/>
  <c r="X5" i="28"/>
  <c r="X5" i="16"/>
  <c r="X5" i="43"/>
  <c r="X5" i="24"/>
  <c r="X5" i="50"/>
  <c r="X28" i="35"/>
  <c r="X28" i="23"/>
  <c r="X28" i="14"/>
  <c r="X28" i="51"/>
  <c r="X28" i="39"/>
  <c r="X28" i="37"/>
  <c r="X28" i="25"/>
  <c r="X28" i="43"/>
  <c r="X28" i="8"/>
  <c r="X28" i="44"/>
  <c r="X28" i="41"/>
  <c r="X28" i="33"/>
  <c r="X28" i="30"/>
  <c r="X28" i="15"/>
  <c r="X28" i="12"/>
  <c r="X28" i="18"/>
  <c r="X28" i="38"/>
  <c r="X28" i="13"/>
  <c r="X28" i="40"/>
  <c r="X28" i="19"/>
  <c r="X28" i="17"/>
  <c r="X28" i="29"/>
  <c r="X28" i="48"/>
  <c r="X28" i="27"/>
  <c r="X28" i="31"/>
  <c r="X28" i="28"/>
  <c r="X28" i="42"/>
  <c r="X28" i="16"/>
  <c r="X28" i="20"/>
  <c r="N43" i="50"/>
  <c r="N43" i="22"/>
  <c r="J14" i="32"/>
  <c r="T8" i="44"/>
  <c r="J24" i="36"/>
  <c r="J41" i="44"/>
  <c r="V29" i="23"/>
  <c r="X12" i="22"/>
  <c r="F10" i="28"/>
  <c r="G10" i="28" s="1"/>
  <c r="F10" i="50"/>
  <c r="G10" i="50" s="1"/>
  <c r="P10" i="17"/>
  <c r="X9" i="22"/>
  <c r="X33" i="23"/>
  <c r="X5" i="51"/>
  <c r="X5" i="34"/>
  <c r="N26" i="39"/>
  <c r="N35" i="24"/>
  <c r="X32" i="20"/>
  <c r="V33" i="18"/>
  <c r="X20" i="42"/>
  <c r="P15" i="39"/>
  <c r="P29" i="20"/>
  <c r="P14" i="39"/>
  <c r="F10" i="41"/>
  <c r="G10" i="41" s="1"/>
  <c r="P19" i="41"/>
  <c r="P19" i="15"/>
  <c r="V14" i="15"/>
  <c r="V14" i="29"/>
  <c r="V14" i="43"/>
  <c r="V14" i="32"/>
  <c r="V14" i="44"/>
  <c r="V14" i="12"/>
  <c r="X16" i="39"/>
  <c r="X40" i="29"/>
  <c r="X36" i="31"/>
  <c r="X28" i="49"/>
  <c r="X28" i="26"/>
  <c r="F36" i="19"/>
  <c r="G36" i="19" s="1"/>
  <c r="F36" i="41"/>
  <c r="P36" i="49"/>
  <c r="F36" i="31"/>
  <c r="P36" i="23"/>
  <c r="F36" i="28"/>
  <c r="F36" i="18"/>
  <c r="G36" i="18" s="1"/>
  <c r="P36" i="37"/>
  <c r="P36" i="25"/>
  <c r="P36" i="28"/>
  <c r="F36" i="15"/>
  <c r="P36" i="40"/>
  <c r="N26" i="15"/>
  <c r="N26" i="50"/>
  <c r="N26" i="36"/>
  <c r="N26" i="34"/>
  <c r="N26" i="48"/>
  <c r="N26" i="51"/>
  <c r="N26" i="52"/>
  <c r="N26" i="43"/>
  <c r="N26" i="13"/>
  <c r="N26" i="23"/>
  <c r="N26" i="22"/>
  <c r="N26" i="20"/>
  <c r="N26" i="49"/>
  <c r="N26" i="17"/>
  <c r="N26" i="44"/>
  <c r="N26" i="32"/>
  <c r="N26" i="29"/>
  <c r="N26" i="14"/>
  <c r="N26" i="31"/>
  <c r="N26" i="33"/>
  <c r="N26" i="42"/>
  <c r="N26" i="21"/>
  <c r="N26" i="16"/>
  <c r="N26" i="30"/>
  <c r="N26" i="18"/>
  <c r="V39" i="16"/>
  <c r="V39" i="48"/>
  <c r="V39" i="31"/>
  <c r="V39" i="29"/>
  <c r="V39" i="8"/>
  <c r="V39" i="40"/>
  <c r="V39" i="23"/>
  <c r="V39" i="32"/>
  <c r="V39" i="17"/>
  <c r="V39" i="13"/>
  <c r="V39" i="38"/>
  <c r="V39" i="15"/>
  <c r="V39" i="43"/>
  <c r="V39" i="24"/>
  <c r="V39" i="28"/>
  <c r="V39" i="34"/>
  <c r="V39" i="35"/>
  <c r="V39" i="30"/>
  <c r="V39" i="12"/>
  <c r="V39" i="39"/>
  <c r="V39" i="51"/>
  <c r="X36" i="39"/>
  <c r="X36" i="22"/>
  <c r="X36" i="43"/>
  <c r="X36" i="19"/>
  <c r="X36" i="35"/>
  <c r="X36" i="49"/>
  <c r="X36" i="50"/>
  <c r="X36" i="25"/>
  <c r="X36" i="16"/>
  <c r="X36" i="34"/>
  <c r="X36" i="51"/>
  <c r="X36" i="17"/>
  <c r="X36" i="13"/>
  <c r="X36" i="14"/>
  <c r="X36" i="18"/>
  <c r="X36" i="33"/>
  <c r="X36" i="26"/>
  <c r="X36" i="30"/>
  <c r="X36" i="8"/>
  <c r="X36" i="42"/>
  <c r="X36" i="41"/>
  <c r="X36" i="27"/>
  <c r="X36" i="44"/>
  <c r="X36" i="24"/>
  <c r="X36" i="52"/>
  <c r="X36" i="48"/>
  <c r="X36" i="36"/>
  <c r="X36" i="37"/>
  <c r="X36" i="28"/>
  <c r="X36" i="15"/>
  <c r="X16" i="44"/>
  <c r="X16" i="50"/>
  <c r="X16" i="26"/>
  <c r="X16" i="21"/>
  <c r="X16" i="27"/>
  <c r="X16" i="52"/>
  <c r="X16" i="24"/>
  <c r="X16" i="32"/>
  <c r="X16" i="40"/>
  <c r="X16" i="36"/>
  <c r="X16" i="25"/>
  <c r="X16" i="37"/>
  <c r="X16" i="12"/>
  <c r="X16" i="29"/>
  <c r="X16" i="42"/>
  <c r="X16" i="15"/>
  <c r="X16" i="22"/>
  <c r="X16" i="17"/>
  <c r="X16" i="18"/>
  <c r="X16" i="13"/>
  <c r="X16" i="48"/>
  <c r="X16" i="31"/>
  <c r="X16" i="33"/>
  <c r="X16" i="30"/>
  <c r="X16" i="28"/>
  <c r="X8" i="23"/>
  <c r="X8" i="39"/>
  <c r="X8" i="18"/>
  <c r="X8" i="37"/>
  <c r="X8" i="49"/>
  <c r="X8" i="50"/>
  <c r="X8" i="41"/>
  <c r="X8" i="42"/>
  <c r="X8" i="12"/>
  <c r="X8" i="17"/>
  <c r="X8" i="40"/>
  <c r="X8" i="35"/>
  <c r="X8" i="25"/>
  <c r="X8" i="24"/>
  <c r="X8" i="30"/>
  <c r="X8" i="13"/>
  <c r="X8" i="16"/>
  <c r="J14" i="22"/>
  <c r="T8" i="17"/>
  <c r="J24" i="17"/>
  <c r="J41" i="41"/>
  <c r="V29" i="17"/>
  <c r="F10" i="22"/>
  <c r="G10" i="22" s="1"/>
  <c r="P10" i="37"/>
  <c r="F10" i="38"/>
  <c r="X9" i="16"/>
  <c r="X37" i="18"/>
  <c r="X5" i="32"/>
  <c r="X5" i="31"/>
  <c r="X20" i="22"/>
  <c r="N26" i="19"/>
  <c r="V33" i="30"/>
  <c r="V33" i="32"/>
  <c r="F15" i="13"/>
  <c r="P36" i="20"/>
  <c r="F10" i="31"/>
  <c r="V39" i="52"/>
  <c r="V39" i="27"/>
  <c r="X41" i="27"/>
  <c r="X16" i="49"/>
  <c r="X16" i="19"/>
  <c r="V39" i="42"/>
  <c r="X36" i="23"/>
  <c r="X36" i="12"/>
  <c r="X8" i="33"/>
  <c r="X32" i="19"/>
  <c r="X32" i="22"/>
  <c r="X32" i="13"/>
  <c r="X32" i="16"/>
  <c r="X32" i="25"/>
  <c r="X32" i="32"/>
  <c r="X32" i="23"/>
  <c r="X32" i="33"/>
  <c r="X32" i="17"/>
  <c r="X32" i="30"/>
  <c r="X32" i="51"/>
  <c r="X32" i="38"/>
  <c r="X32" i="48"/>
  <c r="X32" i="41"/>
  <c r="X32" i="8"/>
  <c r="X32" i="12"/>
  <c r="X32" i="15"/>
  <c r="X32" i="24"/>
  <c r="X32" i="28"/>
  <c r="X32" i="43"/>
  <c r="X32" i="40"/>
  <c r="X32" i="36"/>
  <c r="X32" i="49"/>
  <c r="X20" i="14"/>
  <c r="X20" i="28"/>
  <c r="X20" i="36"/>
  <c r="X20" i="52"/>
  <c r="X20" i="35"/>
  <c r="X20" i="26"/>
  <c r="X20" i="29"/>
  <c r="X20" i="19"/>
  <c r="X20" i="30"/>
  <c r="X20" i="38"/>
  <c r="X20" i="50"/>
  <c r="X20" i="21"/>
  <c r="X20" i="49"/>
  <c r="X20" i="20"/>
  <c r="X20" i="15"/>
  <c r="X20" i="43"/>
  <c r="X20" i="34"/>
  <c r="X20" i="16"/>
  <c r="X20" i="51"/>
  <c r="X20" i="31"/>
  <c r="X20" i="48"/>
  <c r="X20" i="39"/>
  <c r="X12" i="31"/>
  <c r="X12" i="39"/>
  <c r="X12" i="40"/>
  <c r="X12" i="8"/>
  <c r="X12" i="35"/>
  <c r="X12" i="15"/>
  <c r="X12" i="18"/>
  <c r="X12" i="19"/>
  <c r="X12" i="16"/>
  <c r="X12" i="33"/>
  <c r="X12" i="24"/>
  <c r="X12" i="36"/>
  <c r="T8" i="51"/>
  <c r="J41" i="31"/>
  <c r="V29" i="40"/>
  <c r="X12" i="28"/>
  <c r="F10" i="13"/>
  <c r="F10" i="25"/>
  <c r="G10" i="25" s="1"/>
  <c r="P10" i="36"/>
  <c r="X9" i="40"/>
  <c r="X37" i="43"/>
  <c r="V33" i="40"/>
  <c r="X5" i="35"/>
  <c r="X5" i="18"/>
  <c r="X20" i="32"/>
  <c r="N26" i="41"/>
  <c r="X32" i="44"/>
  <c r="V33" i="33"/>
  <c r="V33" i="21"/>
  <c r="X20" i="40"/>
  <c r="F15" i="22"/>
  <c r="F36" i="42"/>
  <c r="F10" i="26"/>
  <c r="G10" i="26" s="1"/>
  <c r="V39" i="50"/>
  <c r="V39" i="37"/>
  <c r="X41" i="40"/>
  <c r="X16" i="35"/>
  <c r="X36" i="32"/>
  <c r="X28" i="52"/>
  <c r="X8" i="44"/>
  <c r="J35" i="40"/>
  <c r="J35" i="41"/>
  <c r="AN15" i="4"/>
  <c r="H15" i="4" s="1"/>
  <c r="N12" i="37" s="1"/>
  <c r="J35" i="52"/>
  <c r="J35" i="19"/>
  <c r="J21" i="48"/>
  <c r="J35" i="36"/>
  <c r="J35" i="38"/>
  <c r="J35" i="15"/>
  <c r="E20" i="40"/>
  <c r="E27" i="8"/>
  <c r="E5" i="8"/>
  <c r="G5" i="8" s="1"/>
  <c r="E19" i="40"/>
  <c r="E26" i="35"/>
  <c r="E10" i="35"/>
  <c r="G10" i="35" s="1"/>
  <c r="E32" i="40"/>
  <c r="E18" i="40"/>
  <c r="E33" i="15"/>
  <c r="E17" i="15"/>
  <c r="E26" i="8"/>
  <c r="E33" i="40"/>
  <c r="E17" i="40"/>
  <c r="E32" i="15"/>
  <c r="E35" i="8"/>
  <c r="E15" i="37"/>
  <c r="E7" i="35"/>
  <c r="E12" i="8"/>
  <c r="E34" i="8"/>
  <c r="E23" i="8"/>
  <c r="E30" i="40"/>
  <c r="E14" i="40"/>
  <c r="E29" i="40"/>
  <c r="E13" i="40"/>
  <c r="E38" i="12"/>
  <c r="E16" i="29"/>
  <c r="E13" i="29"/>
  <c r="G13" i="29" s="1"/>
  <c r="E15" i="40"/>
  <c r="G15" i="40" s="1"/>
  <c r="E39" i="38"/>
  <c r="E31" i="40"/>
  <c r="E35" i="40"/>
  <c r="G40" i="52"/>
  <c r="G5" i="37"/>
  <c r="E29" i="29"/>
  <c r="E7" i="37"/>
  <c r="E12" i="40"/>
  <c r="G12" i="40" s="1"/>
  <c r="E5" i="40"/>
  <c r="E8" i="40"/>
  <c r="E38" i="40"/>
  <c r="E6" i="40"/>
  <c r="E38" i="8"/>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2" i="24"/>
  <c r="E17" i="37"/>
  <c r="E15" i="29"/>
  <c r="E37" i="29"/>
  <c r="E39" i="29"/>
  <c r="G39" i="29" s="1"/>
  <c r="E7" i="29"/>
  <c r="E34" i="13"/>
  <c r="E43" i="48"/>
  <c r="E27" i="48"/>
  <c r="E11" i="48"/>
  <c r="G5" i="14"/>
  <c r="E11" i="37"/>
  <c r="E38" i="41"/>
  <c r="E42" i="41"/>
  <c r="E12" i="29"/>
  <c r="E31" i="29"/>
  <c r="E5" i="41"/>
  <c r="G5" i="41" s="1"/>
  <c r="E22" i="37"/>
  <c r="E6" i="37"/>
  <c r="E38" i="29"/>
  <c r="E22" i="29"/>
  <c r="E6" i="29"/>
  <c r="E19" i="13"/>
  <c r="G8" i="20"/>
  <c r="G40" i="41"/>
  <c r="E34" i="37"/>
  <c r="E5" i="29"/>
  <c r="E18" i="41"/>
  <c r="G40" i="38"/>
  <c r="E32" i="29"/>
  <c r="E14" i="41"/>
  <c r="E24" i="25"/>
  <c r="E33" i="24"/>
  <c r="E17" i="24"/>
  <c r="E32" i="13"/>
  <c r="E15" i="49"/>
  <c r="E18" i="37"/>
  <c r="E34" i="29"/>
  <c r="E18" i="29"/>
  <c r="E5" i="18"/>
  <c r="G5" i="18" s="1"/>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G19" i="17" s="1"/>
  <c r="F19" i="24"/>
  <c r="F19" i="27"/>
  <c r="F19" i="32"/>
  <c r="G19" i="32" s="1"/>
  <c r="P19" i="14"/>
  <c r="P19" i="30"/>
  <c r="F19" i="23"/>
  <c r="P34" i="29"/>
  <c r="F34" i="5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23"/>
  <c r="N43" i="3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4"/>
  <c r="N16" i="39"/>
  <c r="N16" i="29"/>
  <c r="N16" i="42"/>
  <c r="N16" i="44"/>
  <c r="N16" i="32"/>
  <c r="N16" i="18"/>
  <c r="N16" i="21"/>
  <c r="N16" i="22"/>
  <c r="N16" i="27"/>
  <c r="N16" i="30"/>
  <c r="N16" i="15"/>
  <c r="N16" i="37"/>
  <c r="N16" i="26"/>
  <c r="N16" i="28"/>
  <c r="N16" i="33"/>
  <c r="N16" i="35"/>
  <c r="N16" i="36"/>
  <c r="N12" i="36"/>
  <c r="N12" i="48"/>
  <c r="N12" i="28"/>
  <c r="N12" i="43"/>
  <c r="N12" i="20"/>
  <c r="N12" i="38"/>
  <c r="N12" i="23"/>
  <c r="N12" i="32"/>
  <c r="N12" i="49"/>
  <c r="J41" i="19"/>
  <c r="J41" i="26"/>
  <c r="J41" i="35"/>
  <c r="T39" i="23"/>
  <c r="J26" i="50"/>
  <c r="J26" i="41"/>
  <c r="J39" i="48"/>
  <c r="T39" i="43"/>
  <c r="J41" i="51"/>
  <c r="J41" i="17"/>
  <c r="P34" i="31"/>
  <c r="F19" i="36"/>
  <c r="G19" i="36" s="1"/>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24"/>
  <c r="N24" i="18"/>
  <c r="N24" i="32"/>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V6" i="18"/>
  <c r="V36" i="30"/>
  <c r="E21" i="39"/>
  <c r="X40" i="50"/>
  <c r="X40" i="31"/>
  <c r="X40" i="22"/>
  <c r="X24" i="15"/>
  <c r="E40" i="39"/>
  <c r="G40" i="39" s="1"/>
  <c r="E6" i="34"/>
  <c r="E25" i="39"/>
  <c r="X24" i="43"/>
  <c r="E38" i="39"/>
  <c r="E9" i="43"/>
  <c r="E6" i="18"/>
  <c r="E12" i="17"/>
  <c r="G12" i="17" s="1"/>
  <c r="E24" i="15"/>
  <c r="AN35" i="4"/>
  <c r="H35" i="4" s="1"/>
  <c r="N32" i="39" s="1"/>
  <c r="AN25" i="4"/>
  <c r="H25" i="4" s="1"/>
  <c r="E35" i="48"/>
  <c r="E19" i="48"/>
  <c r="X24" i="12"/>
  <c r="E29" i="39"/>
  <c r="E21" i="43"/>
  <c r="E28" i="43"/>
  <c r="G28" i="43" s="1"/>
  <c r="E12" i="43"/>
  <c r="G12" i="43" s="1"/>
  <c r="E34" i="44"/>
  <c r="E19" i="44"/>
  <c r="E25" i="42"/>
  <c r="E9" i="42"/>
  <c r="E15" i="41"/>
  <c r="E27" i="39"/>
  <c r="E11" i="39"/>
  <c r="E19" i="38"/>
  <c r="E24" i="36"/>
  <c r="E8" i="36"/>
  <c r="E30" i="35"/>
  <c r="E14" i="35"/>
  <c r="E5" i="34"/>
  <c r="E26" i="33"/>
  <c r="E10" i="33"/>
  <c r="E16" i="32"/>
  <c r="E38" i="30"/>
  <c r="E22" i="30"/>
  <c r="E12" i="31"/>
  <c r="G12" i="31" s="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F39" i="38"/>
  <c r="P39" i="21"/>
  <c r="G27" i="29"/>
  <c r="G10" i="12"/>
  <c r="V36" i="26"/>
  <c r="X40" i="43"/>
  <c r="X40" i="38"/>
  <c r="X24" i="51"/>
  <c r="E20" i="39"/>
  <c r="E31" i="43"/>
  <c r="E34" i="18"/>
  <c r="E18" i="18"/>
  <c r="E40" i="17"/>
  <c r="E24" i="17"/>
  <c r="E8" i="17"/>
  <c r="E30" i="16"/>
  <c r="E36" i="15"/>
  <c r="E20" i="15"/>
  <c r="E41" i="50"/>
  <c r="E25" i="50"/>
  <c r="E9" i="50"/>
  <c r="E31" i="48"/>
  <c r="E15" i="48"/>
  <c r="P39" i="32"/>
  <c r="J35" i="21"/>
  <c r="G27" i="32"/>
  <c r="V36" i="40"/>
  <c r="V36" i="32"/>
  <c r="X40" i="37"/>
  <c r="X40" i="39"/>
  <c r="X24" i="13"/>
  <c r="X24" i="26"/>
  <c r="E17" i="39"/>
  <c r="E11" i="43"/>
  <c r="G11" i="43" s="1"/>
  <c r="E40" i="43"/>
  <c r="G40" i="43" s="1"/>
  <c r="E39" i="39"/>
  <c r="G39" i="39" s="1"/>
  <c r="E23" i="39"/>
  <c r="E7" i="39"/>
  <c r="E32" i="34"/>
  <c r="E36" i="28"/>
  <c r="G36" i="28" s="1"/>
  <c r="E5" i="28"/>
  <c r="E32" i="26"/>
  <c r="E16" i="26"/>
  <c r="E22" i="25"/>
  <c r="E29" i="24"/>
  <c r="E13" i="24"/>
  <c r="E35" i="23"/>
  <c r="E19" i="23"/>
  <c r="E25" i="22"/>
  <c r="E9" i="22"/>
  <c r="E31" i="21"/>
  <c r="E15" i="21"/>
  <c r="E27" i="19"/>
  <c r="E13" i="13"/>
  <c r="AN41" i="4"/>
  <c r="H41" i="4" s="1"/>
  <c r="E24" i="52"/>
  <c r="E8" i="52"/>
  <c r="E31" i="51"/>
  <c r="E15" i="51"/>
  <c r="G15" i="51" s="1"/>
  <c r="E39" i="52"/>
  <c r="E41" i="42"/>
  <c r="E41" i="38"/>
  <c r="E36" i="13"/>
  <c r="E13" i="39"/>
  <c r="G13" i="39" s="1"/>
  <c r="E10" i="36"/>
  <c r="E7" i="43"/>
  <c r="E22" i="39"/>
  <c r="E6" i="39"/>
  <c r="E31" i="26"/>
  <c r="E15" i="26"/>
  <c r="E21" i="25"/>
  <c r="AN17" i="4"/>
  <c r="H17" i="4" s="1"/>
  <c r="N14" i="31" s="1"/>
  <c r="J35" i="23"/>
  <c r="V6" i="32"/>
  <c r="V6" i="26"/>
  <c r="X38" i="42"/>
  <c r="V36" i="21"/>
  <c r="V36" i="19"/>
  <c r="E43" i="43"/>
  <c r="E31" i="42"/>
  <c r="E35" i="42"/>
  <c r="X40" i="13"/>
  <c r="X40" i="23"/>
  <c r="V22" i="51"/>
  <c r="X24" i="39"/>
  <c r="E12" i="39"/>
  <c r="E42" i="39"/>
  <c r="E36" i="33"/>
  <c r="E14" i="26"/>
  <c r="E43" i="30"/>
  <c r="P39" i="23"/>
  <c r="G5" i="30"/>
  <c r="X40" i="42"/>
  <c r="X40" i="15"/>
  <c r="V22" i="16"/>
  <c r="X24" i="18"/>
  <c r="E20" i="43"/>
  <c r="E5" i="43"/>
  <c r="E33" i="42"/>
  <c r="G33" i="42" s="1"/>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E20" i="52"/>
  <c r="E43" i="51"/>
  <c r="E27" i="51"/>
  <c r="G27" i="51" s="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N41" i="40" s="1"/>
  <c r="G13" i="26"/>
  <c r="G13" i="32"/>
  <c r="P29" i="36"/>
  <c r="P39" i="52"/>
  <c r="J35" i="43"/>
  <c r="J35" i="24"/>
  <c r="J7" i="48"/>
  <c r="F29" i="18"/>
  <c r="G29" i="18" s="1"/>
  <c r="E42" i="43"/>
  <c r="X40" i="44"/>
  <c r="X40" i="35"/>
  <c r="E8" i="39"/>
  <c r="E33" i="50"/>
  <c r="G33" i="50" s="1"/>
  <c r="E17" i="50"/>
  <c r="E7" i="48"/>
  <c r="F39" i="44"/>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G12" i="28" s="1"/>
  <c r="E40" i="26"/>
  <c r="G40" i="26" s="1"/>
  <c r="E30" i="25"/>
  <c r="E15" i="25"/>
  <c r="E27" i="23"/>
  <c r="G27" i="23" s="1"/>
  <c r="E11" i="23"/>
  <c r="E33" i="22"/>
  <c r="G33" i="22" s="1"/>
  <c r="E17" i="22"/>
  <c r="E39" i="21"/>
  <c r="E23" i="21"/>
  <c r="E7" i="21"/>
  <c r="E35" i="19"/>
  <c r="E19" i="19"/>
  <c r="E41" i="43"/>
  <c r="E16" i="52"/>
  <c r="E39" i="51"/>
  <c r="G39" i="51" s="1"/>
  <c r="E23" i="51"/>
  <c r="E31" i="52"/>
  <c r="E37" i="37"/>
  <c r="F39" i="40"/>
  <c r="P39" i="25"/>
  <c r="V36" i="24"/>
  <c r="X38" i="33"/>
  <c r="E16" i="39"/>
  <c r="X40" i="25"/>
  <c r="X40" i="33"/>
  <c r="X40" i="26"/>
  <c r="E9" i="39"/>
  <c r="E38" i="26"/>
  <c r="E5" i="44"/>
  <c r="G5" i="44" s="1"/>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G15" i="48" s="1"/>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G34" i="38" s="1"/>
  <c r="F34" i="16"/>
  <c r="G34" i="16" s="1"/>
  <c r="P34" i="48"/>
  <c r="P34" i="37"/>
  <c r="F34" i="8"/>
  <c r="P34" i="51"/>
  <c r="P34" i="13"/>
  <c r="F34" i="26"/>
  <c r="G34" i="26" s="1"/>
  <c r="P34" i="42"/>
  <c r="F15" i="49"/>
  <c r="P15" i="23"/>
  <c r="P15" i="26"/>
  <c r="P15" i="13"/>
  <c r="F15" i="39"/>
  <c r="F15" i="50"/>
  <c r="G15" i="50" s="1"/>
  <c r="P15" i="32"/>
  <c r="F15" i="30"/>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G43" i="31" s="1"/>
  <c r="F43" i="18"/>
  <c r="G43" i="18" s="1"/>
  <c r="F43" i="15"/>
  <c r="G43" i="15" s="1"/>
  <c r="P43" i="20"/>
  <c r="P43" i="29"/>
  <c r="F43" i="50"/>
  <c r="G43" i="50" s="1"/>
  <c r="P43" i="21"/>
  <c r="F43" i="51"/>
  <c r="G43" i="51" s="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P32" i="19"/>
  <c r="P32" i="50"/>
  <c r="F32" i="37"/>
  <c r="G32" i="37" s="1"/>
  <c r="F32" i="16"/>
  <c r="G32" i="16" s="1"/>
  <c r="P32" i="12"/>
  <c r="P32" i="17"/>
  <c r="F32" i="22"/>
  <c r="F32" i="49"/>
  <c r="G32" i="49" s="1"/>
  <c r="F32" i="51"/>
  <c r="G32" i="51" s="1"/>
  <c r="F32" i="24"/>
  <c r="G32" i="24" s="1"/>
  <c r="F32" i="31"/>
  <c r="P32" i="18"/>
  <c r="P32" i="23"/>
  <c r="P32" i="44"/>
  <c r="P32" i="26"/>
  <c r="F32" i="29"/>
  <c r="P32" i="51"/>
  <c r="F32" i="18"/>
  <c r="G32" i="18" s="1"/>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P34" i="39"/>
  <c r="F34" i="36"/>
  <c r="G34" i="36" s="1"/>
  <c r="F34" i="18"/>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P11" i="40"/>
  <c r="F28" i="44"/>
  <c r="G28" i="44" s="1"/>
  <c r="P28" i="35"/>
  <c r="F28" i="24"/>
  <c r="G28" i="24" s="1"/>
  <c r="G12" i="30"/>
  <c r="G27" i="48"/>
  <c r="P39" i="12"/>
  <c r="F39" i="19"/>
  <c r="F39" i="27"/>
  <c r="P39" i="28"/>
  <c r="P39" i="15"/>
  <c r="F39" i="34"/>
  <c r="G39" i="34" s="1"/>
  <c r="P39" i="22"/>
  <c r="P39" i="49"/>
  <c r="F39" i="37"/>
  <c r="G39" i="37" s="1"/>
  <c r="F39" i="25"/>
  <c r="F39" i="18"/>
  <c r="G39" i="18" s="1"/>
  <c r="F39" i="30"/>
  <c r="G39" i="30" s="1"/>
  <c r="P39" i="29"/>
  <c r="P39" i="24"/>
  <c r="F39" i="20"/>
  <c r="G39" i="20" s="1"/>
  <c r="F39" i="36"/>
  <c r="G39" i="36" s="1"/>
  <c r="P39" i="44"/>
  <c r="F39" i="23"/>
  <c r="G39" i="23" s="1"/>
  <c r="P39" i="27"/>
  <c r="F39" i="42"/>
  <c r="P39" i="34"/>
  <c r="F39" i="12"/>
  <c r="G39" i="12" s="1"/>
  <c r="P39" i="50"/>
  <c r="P39" i="35"/>
  <c r="F39" i="8"/>
  <c r="G39" i="8" s="1"/>
  <c r="P39" i="48"/>
  <c r="F39" i="24"/>
  <c r="G39" i="24" s="1"/>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5" i="44"/>
  <c r="G13" i="42"/>
  <c r="G36" i="8"/>
  <c r="G43" i="38"/>
  <c r="G25" i="52"/>
  <c r="G8" i="13"/>
  <c r="G33" i="24"/>
  <c r="G34" i="44"/>
  <c r="G34" i="30"/>
  <c r="G13" i="40"/>
  <c r="G43" i="32"/>
  <c r="G10" i="30"/>
  <c r="G27" i="39"/>
  <c r="G5" i="43"/>
  <c r="G12" i="26"/>
  <c r="G10" i="13"/>
  <c r="G13" i="22"/>
  <c r="G33" i="40"/>
  <c r="G43" i="23"/>
  <c r="G43" i="30"/>
  <c r="G32" i="34"/>
  <c r="G12" i="12"/>
  <c r="G27" i="14"/>
  <c r="G27" i="22"/>
  <c r="G10" i="31"/>
  <c r="G27" i="38"/>
  <c r="G5" i="35"/>
  <c r="G10" i="16"/>
  <c r="G25" i="44"/>
  <c r="G40" i="19"/>
  <c r="G32" i="22"/>
  <c r="G12" i="19"/>
  <c r="G33" i="20"/>
  <c r="G36" i="35"/>
  <c r="G27" i="19"/>
  <c r="G27" i="21"/>
  <c r="G27" i="41"/>
  <c r="G40" i="22"/>
  <c r="G40" i="13"/>
  <c r="G32" i="32"/>
  <c r="G28" i="17"/>
  <c r="G5" i="39"/>
  <c r="G5" i="36"/>
  <c r="E34" i="34"/>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F35" i="36"/>
  <c r="G35" i="36" s="1"/>
  <c r="P35" i="23"/>
  <c r="P35" i="19"/>
  <c r="P35" i="29"/>
  <c r="F35" i="24"/>
  <c r="G35" i="24" s="1"/>
  <c r="P35" i="35"/>
  <c r="F35" i="12"/>
  <c r="G35" i="12" s="1"/>
  <c r="F35" i="40"/>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1"/>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P14" i="25"/>
  <c r="P14" i="40"/>
  <c r="F14" i="21"/>
  <c r="G14" i="21" s="1"/>
  <c r="F14" i="35"/>
  <c r="P14" i="16"/>
  <c r="F14" i="18"/>
  <c r="G14" i="18" s="1"/>
  <c r="P14" i="31"/>
  <c r="F14" i="39"/>
  <c r="F14" i="31"/>
  <c r="G14" i="31" s="1"/>
  <c r="P14" i="28"/>
  <c r="F14" i="32"/>
  <c r="G14" i="32" s="1"/>
  <c r="F14" i="41"/>
  <c r="P14" i="49"/>
  <c r="P14" i="24"/>
  <c r="F14" i="50"/>
  <c r="G14" i="50" s="1"/>
  <c r="F14" i="40"/>
  <c r="F14" i="42"/>
  <c r="G14" i="42" s="1"/>
  <c r="P14" i="29"/>
  <c r="P14" i="33"/>
  <c r="P8" i="33"/>
  <c r="P8" i="18"/>
  <c r="P8" i="38"/>
  <c r="F8" i="41"/>
  <c r="G8" i="41" s="1"/>
  <c r="F8" i="28"/>
  <c r="F8" i="21"/>
  <c r="G8" i="21" s="1"/>
  <c r="F8" i="27"/>
  <c r="F8" i="24"/>
  <c r="G8" i="24" s="1"/>
  <c r="P8" i="39"/>
  <c r="P8" i="26"/>
  <c r="P8" i="24"/>
  <c r="P8" i="15"/>
  <c r="P8" i="8"/>
  <c r="F8" i="40"/>
  <c r="P8" i="49"/>
  <c r="F8" i="51"/>
  <c r="G8" i="51" s="1"/>
  <c r="P8" i="41"/>
  <c r="P8" i="40"/>
  <c r="P8" i="16"/>
  <c r="F8" i="29"/>
  <c r="G8" i="29" s="1"/>
  <c r="P8" i="36"/>
  <c r="F8" i="26"/>
  <c r="F8" i="14"/>
  <c r="G8" i="14" s="1"/>
  <c r="P8" i="12"/>
  <c r="F8" i="18"/>
  <c r="G8" i="18" s="1"/>
  <c r="F8" i="43"/>
  <c r="P8" i="19"/>
  <c r="P8" i="30"/>
  <c r="F8" i="38"/>
  <c r="G8" i="38" s="1"/>
  <c r="F8" i="22"/>
  <c r="G8" i="22" s="1"/>
  <c r="P8" i="21"/>
  <c r="F8" i="17"/>
  <c r="P8" i="35"/>
  <c r="P8" i="32"/>
  <c r="P8" i="50"/>
  <c r="F8" i="52"/>
  <c r="G8" i="52" s="1"/>
  <c r="F8" i="34"/>
  <c r="F8" i="50"/>
  <c r="G8" i="50" s="1"/>
  <c r="P8" i="23"/>
  <c r="P8" i="17"/>
  <c r="F8" i="49"/>
  <c r="G8" i="49" s="1"/>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F25" i="27"/>
  <c r="N14" i="23"/>
  <c r="N14" i="39"/>
  <c r="N14" i="19"/>
  <c r="N14" i="18"/>
  <c r="N14" i="16"/>
  <c r="N14" i="20"/>
  <c r="G25" i="28"/>
  <c r="G12" i="35"/>
  <c r="G25" i="38"/>
  <c r="G25" i="51"/>
  <c r="G25" i="35"/>
  <c r="G5" i="40"/>
  <c r="O34" i="4"/>
  <c r="P34" i="4" s="1"/>
  <c r="C34" i="4" s="1"/>
  <c r="O25" i="4"/>
  <c r="P25" i="4" s="1"/>
  <c r="C25" i="4" s="1"/>
  <c r="F22" i="24" s="1"/>
  <c r="G22" i="24" s="1"/>
  <c r="AH35" i="4"/>
  <c r="F35" i="4" s="1"/>
  <c r="J6" i="42"/>
  <c r="J6" i="34"/>
  <c r="J6" i="49"/>
  <c r="J6" i="22"/>
  <c r="J27" i="22"/>
  <c r="J27" i="21"/>
  <c r="J27" i="39"/>
  <c r="J27" i="38"/>
  <c r="J7" i="22"/>
  <c r="J7" i="30"/>
  <c r="J7" i="25"/>
  <c r="J7" i="28"/>
  <c r="J7" i="16"/>
  <c r="J23" i="39"/>
  <c r="J23" i="22"/>
  <c r="J23" i="35"/>
  <c r="J23" i="49"/>
  <c r="J23" i="51"/>
  <c r="N41" i="24"/>
  <c r="N41" i="8"/>
  <c r="N41" i="14"/>
  <c r="N41" i="26"/>
  <c r="F19" i="52"/>
  <c r="G19" i="52" s="1"/>
  <c r="F19" i="49"/>
  <c r="F19" i="14"/>
  <c r="G19" i="14" s="1"/>
  <c r="P19" i="51"/>
  <c r="F19" i="18"/>
  <c r="G19" i="18" s="1"/>
  <c r="P19" i="29"/>
  <c r="F19" i="44"/>
  <c r="G19" i="44" s="1"/>
  <c r="F19" i="21"/>
  <c r="F19" i="25"/>
  <c r="G19" i="25" s="1"/>
  <c r="F19" i="33"/>
  <c r="F19" i="41"/>
  <c r="F19" i="16"/>
  <c r="G19" i="16" s="1"/>
  <c r="P19" i="25"/>
  <c r="F19" i="39"/>
  <c r="P19" i="17"/>
  <c r="P19" i="35"/>
  <c r="F19" i="26"/>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36"/>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50"/>
  <c r="F19" i="51"/>
  <c r="X5" i="42"/>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E34" i="27"/>
  <c r="E17" i="27"/>
  <c r="E18" i="27"/>
  <c r="E37" i="27"/>
  <c r="E29" i="27"/>
  <c r="E5" i="27"/>
  <c r="G5" i="27" s="1"/>
  <c r="E22" i="27"/>
  <c r="E9" i="27"/>
  <c r="E38" i="27"/>
  <c r="E8" i="27"/>
  <c r="G8" i="27" s="1"/>
  <c r="E40" i="27"/>
  <c r="G40" i="27" s="1"/>
  <c r="E43" i="27"/>
  <c r="G43" i="27" s="1"/>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F32" i="23"/>
  <c r="G32" i="23" s="1"/>
  <c r="F32" i="44"/>
  <c r="G32" i="44" s="1"/>
  <c r="F32" i="20"/>
  <c r="G32" i="20" s="1"/>
  <c r="F32" i="26"/>
  <c r="F32" i="28"/>
  <c r="G32" i="28" s="1"/>
  <c r="F32" i="39"/>
  <c r="G32" i="39" s="1"/>
  <c r="F32" i="19"/>
  <c r="G32" i="19" s="1"/>
  <c r="F32" i="48"/>
  <c r="F14" i="12"/>
  <c r="G14" i="12" s="1"/>
  <c r="P14" i="17"/>
  <c r="F14" i="30"/>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N44" i="20"/>
  <c r="N44" i="12"/>
  <c r="N44" i="29"/>
  <c r="N44" i="37"/>
  <c r="N44" i="51"/>
  <c r="X14" i="28"/>
  <c r="V14" i="31"/>
  <c r="V14" i="18"/>
  <c r="V14" i="34"/>
  <c r="V14" i="20"/>
  <c r="V14" i="23"/>
  <c r="G12" i="21"/>
  <c r="E6" i="27"/>
  <c r="G27" i="8"/>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E8" i="34"/>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P22" i="20"/>
  <c r="E40" i="42"/>
  <c r="G40" i="42" s="1"/>
  <c r="E36" i="42"/>
  <c r="G36" i="42" s="1"/>
  <c r="E32" i="42"/>
  <c r="G32" i="42" s="1"/>
  <c r="E40" i="31"/>
  <c r="G40" i="31" s="1"/>
  <c r="E36" i="31"/>
  <c r="E32" i="31"/>
  <c r="G32" i="31" s="1"/>
  <c r="E28" i="31"/>
  <c r="G28" i="31" s="1"/>
  <c r="E16" i="31"/>
  <c r="E8" i="3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39"/>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F29" i="14"/>
  <c r="G29" i="14" s="1"/>
  <c r="F29" i="28"/>
  <c r="G29" i="28" s="1"/>
  <c r="F29" i="32"/>
  <c r="G29" i="32" s="1"/>
  <c r="F29" i="36"/>
  <c r="G29" i="36" s="1"/>
  <c r="F29" i="40"/>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F30" i="43"/>
  <c r="G30" i="43" s="1"/>
  <c r="P30" i="23"/>
  <c r="F30" i="52"/>
  <c r="G30" i="52" s="1"/>
  <c r="F30" i="30"/>
  <c r="P30" i="49"/>
  <c r="P30" i="30"/>
  <c r="F30" i="14"/>
  <c r="G30" i="14" s="1"/>
  <c r="F30" i="32"/>
  <c r="F30" i="20"/>
  <c r="G30" i="20" s="1"/>
  <c r="P30" i="31"/>
  <c r="P30" i="39"/>
  <c r="P30" i="50"/>
  <c r="P30" i="16"/>
  <c r="P30" i="25"/>
  <c r="F10" i="14"/>
  <c r="G10" i="14" s="1"/>
  <c r="P10" i="21"/>
  <c r="P10" i="32"/>
  <c r="P10" i="35"/>
  <c r="P10" i="14"/>
  <c r="F10" i="24"/>
  <c r="G10" i="24" s="1"/>
  <c r="P10" i="30"/>
  <c r="F10" i="37"/>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33" i="15"/>
  <c r="G32" i="26"/>
  <c r="F38" i="28"/>
  <c r="G38" i="28" s="1"/>
  <c r="F38" i="39"/>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F38" i="30"/>
  <c r="G38" i="30" s="1"/>
  <c r="P38" i="49"/>
  <c r="P38" i="50"/>
  <c r="F38" i="33"/>
  <c r="G38" i="33" s="1"/>
  <c r="F38" i="13"/>
  <c r="G38" i="13" s="1"/>
  <c r="F38" i="51"/>
  <c r="G38" i="51" s="1"/>
  <c r="P38" i="52"/>
  <c r="P38" i="8"/>
  <c r="F38" i="31"/>
  <c r="G38" i="31" s="1"/>
  <c r="P38" i="42"/>
  <c r="P38" i="41"/>
  <c r="F38" i="12"/>
  <c r="G38" i="12" s="1"/>
  <c r="P38" i="24"/>
  <c r="P38" i="35"/>
  <c r="P38" i="18"/>
  <c r="P38" i="20"/>
  <c r="F38" i="26"/>
  <c r="F38" i="34"/>
  <c r="G38" i="34" s="1"/>
  <c r="P38" i="25"/>
  <c r="F38" i="27"/>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F39" i="35"/>
  <c r="G39" i="35" s="1"/>
  <c r="P39" i="37"/>
  <c r="P39" i="38"/>
  <c r="F39" i="21"/>
  <c r="P39" i="40"/>
  <c r="F39" i="14"/>
  <c r="G39" i="14" s="1"/>
  <c r="P39" i="39"/>
  <c r="F39" i="32"/>
  <c r="G39" i="32" s="1"/>
  <c r="P39" i="19"/>
  <c r="F39" i="26"/>
  <c r="G39" i="26" s="1"/>
  <c r="F39" i="52"/>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20"/>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17" i="18"/>
  <c r="J17" i="16"/>
  <c r="J17" i="48"/>
  <c r="F19" i="42"/>
  <c r="G19" i="42" s="1"/>
  <c r="P19" i="32"/>
  <c r="AH30" i="4"/>
  <c r="F30" i="4" s="1"/>
  <c r="T27" i="35" s="1"/>
  <c r="N41" i="34"/>
  <c r="N41" i="48"/>
  <c r="N41" i="12"/>
  <c r="F19" i="50"/>
  <c r="G19" i="50" s="1"/>
  <c r="P19" i="13"/>
  <c r="P19" i="24"/>
  <c r="P19" i="40"/>
  <c r="F19" i="13"/>
  <c r="P19" i="16"/>
  <c r="F19" i="34"/>
  <c r="G19" i="34" s="1"/>
  <c r="P19" i="50"/>
  <c r="F19" i="48"/>
  <c r="P19" i="28"/>
  <c r="P19" i="43"/>
  <c r="F19" i="20"/>
  <c r="F19" i="38"/>
  <c r="G10" i="40"/>
  <c r="G27" i="30"/>
  <c r="G27" i="20"/>
  <c r="G11" i="33"/>
  <c r="N32" i="24"/>
  <c r="N32" i="42"/>
  <c r="P11" i="8"/>
  <c r="F11" i="21"/>
  <c r="F11" i="23"/>
  <c r="F11" i="27"/>
  <c r="G11" i="27" s="1"/>
  <c r="F11" i="30"/>
  <c r="G11" i="30" s="1"/>
  <c r="F11" i="35"/>
  <c r="F11" i="39"/>
  <c r="F11" i="44"/>
  <c r="G11" i="44" s="1"/>
  <c r="P11" i="17"/>
  <c r="P11" i="26"/>
  <c r="F11" i="32"/>
  <c r="G11" i="32" s="1"/>
  <c r="P11" i="35"/>
  <c r="P11" i="42"/>
  <c r="P11" i="14"/>
  <c r="P11" i="21"/>
  <c r="F11" i="20"/>
  <c r="G11" i="20" s="1"/>
  <c r="F11" i="29"/>
  <c r="G11" i="29" s="1"/>
  <c r="P11" i="32"/>
  <c r="F11" i="38"/>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E29" i="44"/>
  <c r="E39" i="44"/>
  <c r="E10" i="44"/>
  <c r="E13" i="43"/>
  <c r="E25" i="43"/>
  <c r="E32" i="43"/>
  <c r="E22" i="43"/>
  <c r="E36" i="43"/>
  <c r="G36" i="43" s="1"/>
  <c r="E8" i="43"/>
  <c r="E36" i="38"/>
  <c r="E29" i="43"/>
  <c r="G29" i="43" s="1"/>
  <c r="E18" i="43"/>
  <c r="E6" i="43"/>
  <c r="E30" i="44"/>
  <c r="E27" i="44"/>
  <c r="G27" i="44" s="1"/>
  <c r="E9" i="44"/>
  <c r="E42" i="44"/>
  <c r="E33" i="34"/>
  <c r="G33" i="34" s="1"/>
  <c r="E21" i="34"/>
  <c r="E7" i="34"/>
  <c r="E41" i="34"/>
  <c r="E40" i="33"/>
  <c r="G40" i="33" s="1"/>
  <c r="E28" i="33"/>
  <c r="E5" i="33"/>
  <c r="G5" i="33" s="1"/>
  <c r="E26" i="32"/>
  <c r="E22" i="32"/>
  <c r="E6" i="32"/>
  <c r="E8" i="28"/>
  <c r="G8" i="28" s="1"/>
  <c r="E24" i="26"/>
  <c r="E20" i="26"/>
  <c r="E8" i="26"/>
  <c r="E5" i="26"/>
  <c r="E35" i="21"/>
  <c r="E11" i="16"/>
  <c r="E29" i="15"/>
  <c r="G29" i="15" s="1"/>
  <c r="E21" i="15"/>
  <c r="E9" i="15"/>
  <c r="E7" i="15"/>
  <c r="E40" i="14"/>
  <c r="G40" i="14" s="1"/>
  <c r="E20" i="14"/>
  <c r="E36" i="12"/>
  <c r="T21" i="44"/>
  <c r="T21" i="23"/>
  <c r="T21" i="39"/>
  <c r="T21" i="43"/>
  <c r="T21" i="35"/>
  <c r="T21" i="34"/>
  <c r="T21" i="42"/>
  <c r="T21" i="48"/>
  <c r="T21" i="15"/>
  <c r="T21" i="22"/>
  <c r="T21" i="29"/>
  <c r="T21" i="25"/>
  <c r="T21" i="50"/>
  <c r="T21" i="28"/>
  <c r="T21" i="30"/>
  <c r="T21" i="26"/>
  <c r="T21" i="38"/>
  <c r="T21" i="20"/>
  <c r="T21" i="49"/>
  <c r="F7" i="15"/>
  <c r="P7" i="20"/>
  <c r="F7" i="34"/>
  <c r="G7" i="34" s="1"/>
  <c r="F7" i="14"/>
  <c r="G7" i="14" s="1"/>
  <c r="F7" i="37"/>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P7" i="22"/>
  <c r="P7" i="34"/>
  <c r="P7" i="30"/>
  <c r="F7" i="8"/>
  <c r="G7" i="8" s="1"/>
  <c r="F7" i="44"/>
  <c r="F7" i="19"/>
  <c r="F7" i="42"/>
  <c r="G7" i="42" s="1"/>
  <c r="P7" i="19"/>
  <c r="F7" i="17"/>
  <c r="G7" i="17" s="1"/>
  <c r="P7" i="44"/>
  <c r="F7" i="25"/>
  <c r="G7" i="25" s="1"/>
  <c r="P7" i="42"/>
  <c r="F7" i="30"/>
  <c r="G7" i="30" s="1"/>
  <c r="F7" i="12"/>
  <c r="G7" i="12" s="1"/>
  <c r="P7" i="38"/>
  <c r="P7" i="52"/>
  <c r="F7" i="13"/>
  <c r="P7" i="8"/>
  <c r="F7" i="29"/>
  <c r="P7" i="26"/>
  <c r="P7" i="28"/>
  <c r="P7" i="36"/>
  <c r="P7" i="32"/>
  <c r="P7" i="13"/>
  <c r="F7" i="40"/>
  <c r="G7" i="40" s="1"/>
  <c r="P7" i="23"/>
  <c r="P7" i="15"/>
  <c r="P7" i="27"/>
  <c r="P7" i="16"/>
  <c r="T9" i="27"/>
  <c r="T7" i="51"/>
  <c r="T7" i="34"/>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F23" i="25"/>
  <c r="G23" i="25" s="1"/>
  <c r="P23" i="43"/>
  <c r="P23" i="38"/>
  <c r="F23" i="40"/>
  <c r="G23" i="40" s="1"/>
  <c r="F23" i="34"/>
  <c r="G23" i="34" s="1"/>
  <c r="P23" i="44"/>
  <c r="P23" i="23"/>
  <c r="F23" i="27"/>
  <c r="P23" i="34"/>
  <c r="P23" i="49"/>
  <c r="P23" i="20"/>
  <c r="F23" i="51"/>
  <c r="P23" i="27"/>
  <c r="P23" i="22"/>
  <c r="F23" i="42"/>
  <c r="G23" i="42" s="1"/>
  <c r="F23" i="22"/>
  <c r="G23" i="22" s="1"/>
  <c r="F23" i="50"/>
  <c r="G23" i="50" s="1"/>
  <c r="P23" i="19"/>
  <c r="F23" i="33"/>
  <c r="G23" i="33" s="1"/>
  <c r="P23" i="15"/>
  <c r="F23" i="29"/>
  <c r="G23" i="29" s="1"/>
  <c r="P23" i="18"/>
  <c r="F23" i="17"/>
  <c r="G23" i="17" s="1"/>
  <c r="P23" i="50"/>
  <c r="F23" i="13"/>
  <c r="P23" i="32"/>
  <c r="F23" i="43"/>
  <c r="G23" i="43" s="1"/>
  <c r="F23" i="52"/>
  <c r="G23" i="52" s="1"/>
  <c r="F23" i="8"/>
  <c r="G23" i="8" s="1"/>
  <c r="P23" i="41"/>
  <c r="P23" i="35"/>
  <c r="P23" i="30"/>
  <c r="F23" i="44"/>
  <c r="F23" i="23"/>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F35" i="26"/>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51"/>
  <c r="G22" i="51" s="1"/>
  <c r="P25" i="52"/>
  <c r="F25" i="15"/>
  <c r="G25" i="15" s="1"/>
  <c r="F25" i="24"/>
  <c r="G25" i="24" s="1"/>
  <c r="P25" i="26"/>
  <c r="P25" i="33"/>
  <c r="P25" i="39"/>
  <c r="P25" i="44"/>
  <c r="P25" i="18"/>
  <c r="F25" i="32"/>
  <c r="G25" i="32" s="1"/>
  <c r="F25" i="22"/>
  <c r="F25" i="37"/>
  <c r="G25" i="37" s="1"/>
  <c r="N38" i="37"/>
  <c r="N38" i="33"/>
  <c r="P26" i="30"/>
  <c r="N18" i="13"/>
  <c r="N18" i="52"/>
  <c r="P17" i="51"/>
  <c r="N14" i="13"/>
  <c r="P12" i="49"/>
  <c r="F12" i="52"/>
  <c r="P12" i="48"/>
  <c r="F12" i="51"/>
  <c r="G12" i="51" s="1"/>
  <c r="P22" i="8"/>
  <c r="P22" i="28"/>
  <c r="P22" i="15"/>
  <c r="F22" i="33"/>
  <c r="F22" i="39"/>
  <c r="F22" i="40"/>
  <c r="G22" i="40" s="1"/>
  <c r="P22" i="14"/>
  <c r="P22" i="40"/>
  <c r="P22" i="30"/>
  <c r="F30" i="49"/>
  <c r="G30" i="49" s="1"/>
  <c r="F30" i="8"/>
  <c r="G30" i="8" s="1"/>
  <c r="P30" i="12"/>
  <c r="F30" i="19"/>
  <c r="G30" i="19" s="1"/>
  <c r="P30" i="27"/>
  <c r="F30" i="33"/>
  <c r="G30" i="33" s="1"/>
  <c r="F30" i="35"/>
  <c r="F30" i="39"/>
  <c r="F30" i="42"/>
  <c r="G30" i="42" s="1"/>
  <c r="P30" i="44"/>
  <c r="F30" i="18"/>
  <c r="P30" i="26"/>
  <c r="P30" i="33"/>
  <c r="F30" i="44"/>
  <c r="F30" i="25"/>
  <c r="G30" i="25" s="1"/>
  <c r="P30" i="28"/>
  <c r="F30" i="23"/>
  <c r="G30" i="23" s="1"/>
  <c r="P30" i="24"/>
  <c r="F30" i="38"/>
  <c r="P30" i="41"/>
  <c r="P30" i="29"/>
  <c r="F30" i="37"/>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E24" i="49"/>
  <c r="E14" i="49"/>
  <c r="E6" i="49"/>
  <c r="E41" i="48"/>
  <c r="E29" i="48"/>
  <c r="G29" i="48" s="1"/>
  <c r="E21" i="48"/>
  <c r="E18" i="48"/>
  <c r="E17" i="48"/>
  <c r="E9" i="48"/>
  <c r="E40" i="48"/>
  <c r="E36" i="48"/>
  <c r="E30" i="48"/>
  <c r="E26" i="48"/>
  <c r="E22" i="48"/>
  <c r="E16" i="48"/>
  <c r="E12" i="48"/>
  <c r="G12" i="48" s="1"/>
  <c r="E8" i="48"/>
  <c r="G8" i="48" s="1"/>
  <c r="E17" i="49"/>
  <c r="E25" i="49"/>
  <c r="E37" i="49"/>
  <c r="E7" i="49"/>
  <c r="E5" i="49"/>
  <c r="E41" i="49"/>
  <c r="E29" i="49"/>
  <c r="E19" i="49"/>
  <c r="E11" i="49"/>
  <c r="G11" i="49" s="1"/>
  <c r="E38" i="49"/>
  <c r="E28" i="49"/>
  <c r="G28" i="49" s="1"/>
  <c r="E22" i="49"/>
  <c r="E12" i="49"/>
  <c r="G12" i="49" s="1"/>
  <c r="E5" i="48"/>
  <c r="E37" i="48"/>
  <c r="E34" i="48"/>
  <c r="G34" i="48" s="1"/>
  <c r="E33" i="48"/>
  <c r="G33" i="48" s="1"/>
  <c r="E25" i="48"/>
  <c r="G25" i="48" s="1"/>
  <c r="E13" i="48"/>
  <c r="E42" i="48"/>
  <c r="E38" i="48"/>
  <c r="E32" i="48"/>
  <c r="G32" i="48" s="1"/>
  <c r="E28" i="48"/>
  <c r="E24" i="48"/>
  <c r="E20" i="48"/>
  <c r="E14" i="48"/>
  <c r="E10" i="48"/>
  <c r="G10" i="48" s="1"/>
  <c r="E6" i="48"/>
  <c r="G39" i="52" l="1"/>
  <c r="G10" i="37"/>
  <c r="G11" i="13"/>
  <c r="G14" i="41"/>
  <c r="G14" i="29"/>
  <c r="G39" i="25"/>
  <c r="G23" i="35"/>
  <c r="G28" i="51"/>
  <c r="G15" i="30"/>
  <c r="G39" i="40"/>
  <c r="G15" i="33"/>
  <c r="P22" i="17"/>
  <c r="F22" i="31"/>
  <c r="G22" i="31" s="1"/>
  <c r="F22" i="8"/>
  <c r="G22" i="8" s="1"/>
  <c r="P22" i="44"/>
  <c r="F22" i="25"/>
  <c r="F22" i="38"/>
  <c r="F22" i="20"/>
  <c r="T25" i="44"/>
  <c r="T7" i="20"/>
  <c r="T7" i="33"/>
  <c r="P22" i="35"/>
  <c r="P22" i="13"/>
  <c r="F22" i="26"/>
  <c r="G22" i="26" s="1"/>
  <c r="F22" i="50"/>
  <c r="G22" i="50" s="1"/>
  <c r="P22" i="50"/>
  <c r="F22" i="37"/>
  <c r="G22" i="37" s="1"/>
  <c r="P22" i="12"/>
  <c r="F22" i="34"/>
  <c r="G22" i="34" s="1"/>
  <c r="F22" i="13"/>
  <c r="G22" i="13" s="1"/>
  <c r="F22" i="30"/>
  <c r="G22" i="30" s="1"/>
  <c r="T7" i="43"/>
  <c r="T7" i="16"/>
  <c r="G39" i="44"/>
  <c r="N41" i="49"/>
  <c r="N41" i="32"/>
  <c r="T22" i="22"/>
  <c r="P22" i="42"/>
  <c r="G28" i="27"/>
  <c r="N41" i="41"/>
  <c r="N41" i="37"/>
  <c r="N41" i="17"/>
  <c r="N41" i="51"/>
  <c r="N41" i="35"/>
  <c r="N41" i="39"/>
  <c r="N41" i="18"/>
  <c r="N41" i="27"/>
  <c r="G34" i="29"/>
  <c r="G32" i="15"/>
  <c r="N35" i="22"/>
  <c r="N35" i="49"/>
  <c r="N35" i="15"/>
  <c r="N35" i="44"/>
  <c r="N35" i="33"/>
  <c r="N35" i="41"/>
  <c r="N35" i="51"/>
  <c r="N28" i="52"/>
  <c r="N28" i="20"/>
  <c r="N28" i="41"/>
  <c r="N28" i="33"/>
  <c r="N28" i="29"/>
  <c r="N28" i="31"/>
  <c r="N28" i="19"/>
  <c r="N28" i="18"/>
  <c r="N28" i="38"/>
  <c r="N28" i="22"/>
  <c r="F22" i="17"/>
  <c r="G22" i="17" s="1"/>
  <c r="P22" i="36"/>
  <c r="P22" i="16"/>
  <c r="P22" i="26"/>
  <c r="P22" i="25"/>
  <c r="P22" i="27"/>
  <c r="F22" i="42"/>
  <c r="G22" i="42" s="1"/>
  <c r="F22" i="23"/>
  <c r="G22" i="23" s="1"/>
  <c r="F22" i="32"/>
  <c r="G22" i="32" s="1"/>
  <c r="T25" i="35"/>
  <c r="T7" i="42"/>
  <c r="G29" i="38"/>
  <c r="N41" i="29"/>
  <c r="N41" i="23"/>
  <c r="N41" i="30"/>
  <c r="T22" i="14"/>
  <c r="T22" i="23"/>
  <c r="G8" i="31"/>
  <c r="F22" i="41"/>
  <c r="G22" i="41" s="1"/>
  <c r="N41" i="19"/>
  <c r="N41" i="52"/>
  <c r="N41" i="43"/>
  <c r="N41" i="31"/>
  <c r="N41" i="20"/>
  <c r="N41" i="44"/>
  <c r="G29" i="39"/>
  <c r="N12" i="27"/>
  <c r="N12" i="17"/>
  <c r="N12" i="39"/>
  <c r="N12" i="35"/>
  <c r="N35" i="14"/>
  <c r="N35" i="30"/>
  <c r="N35" i="35"/>
  <c r="N35" i="34"/>
  <c r="N35" i="38"/>
  <c r="N28" i="25"/>
  <c r="N28" i="24"/>
  <c r="N28" i="28"/>
  <c r="N28" i="49"/>
  <c r="N28" i="39"/>
  <c r="N28" i="8"/>
  <c r="N28" i="21"/>
  <c r="N28" i="51"/>
  <c r="F22" i="18"/>
  <c r="N41" i="22"/>
  <c r="N41" i="16"/>
  <c r="T22" i="52"/>
  <c r="G14" i="27"/>
  <c r="N41" i="33"/>
  <c r="N41" i="15"/>
  <c r="N41" i="13"/>
  <c r="N41" i="25"/>
  <c r="N41" i="38"/>
  <c r="N41" i="28"/>
  <c r="N12" i="31"/>
  <c r="N12" i="44"/>
  <c r="N12" i="30"/>
  <c r="N12" i="51"/>
  <c r="G34" i="13"/>
  <c r="N35" i="36"/>
  <c r="N35" i="25"/>
  <c r="N35" i="39"/>
  <c r="N35" i="17"/>
  <c r="N28" i="44"/>
  <c r="N28" i="36"/>
  <c r="N28" i="26"/>
  <c r="N28" i="13"/>
  <c r="N28" i="50"/>
  <c r="N28" i="27"/>
  <c r="N28" i="15"/>
  <c r="N28" i="32"/>
  <c r="N28" i="23"/>
  <c r="N28" i="37"/>
  <c r="G15" i="38"/>
  <c r="G12" i="50"/>
  <c r="G34" i="51"/>
  <c r="G27" i="35"/>
  <c r="G35" i="26"/>
  <c r="G23" i="13"/>
  <c r="G11" i="38"/>
  <c r="G11" i="39"/>
  <c r="G38" i="26"/>
  <c r="G38" i="39"/>
  <c r="G30" i="30"/>
  <c r="G29" i="29"/>
  <c r="G25" i="42"/>
  <c r="G8" i="40"/>
  <c r="G34" i="18"/>
  <c r="G23" i="37"/>
  <c r="G32" i="29"/>
  <c r="G43" i="52"/>
  <c r="G35" i="23"/>
  <c r="G23" i="51"/>
  <c r="G7" i="38"/>
  <c r="G11" i="21"/>
  <c r="G19" i="48"/>
  <c r="G39" i="21"/>
  <c r="G38" i="27"/>
  <c r="G19" i="21"/>
  <c r="G14" i="40"/>
  <c r="G14" i="39"/>
  <c r="G5" i="21"/>
  <c r="G30" i="38"/>
  <c r="G30" i="35"/>
  <c r="G22" i="39"/>
  <c r="G22" i="33"/>
  <c r="G7" i="29"/>
  <c r="E44" i="12"/>
  <c r="E44" i="21"/>
  <c r="G19" i="41"/>
  <c r="G8" i="17"/>
  <c r="G35" i="37"/>
  <c r="G11" i="51"/>
  <c r="N8" i="20"/>
  <c r="N8" i="18"/>
  <c r="N8" i="43"/>
  <c r="N8" i="13"/>
  <c r="G30" i="37"/>
  <c r="G35" i="8"/>
  <c r="G23" i="23"/>
  <c r="G38" i="16"/>
  <c r="G7" i="19"/>
  <c r="G29" i="40"/>
  <c r="G32" i="36"/>
  <c r="G15" i="29"/>
  <c r="G19" i="39"/>
  <c r="G19" i="33"/>
  <c r="G14" i="38"/>
  <c r="G35" i="40"/>
  <c r="G15" i="12"/>
  <c r="G36" i="37"/>
  <c r="G22" i="25"/>
  <c r="G22" i="38"/>
  <c r="G7" i="13"/>
  <c r="G7" i="44"/>
  <c r="G11" i="23"/>
  <c r="G30" i="27"/>
  <c r="G14" i="30"/>
  <c r="G19" i="26"/>
  <c r="G14" i="43"/>
  <c r="G12" i="52"/>
  <c r="G23" i="21"/>
  <c r="G7" i="26"/>
  <c r="G7" i="37"/>
  <c r="G19" i="38"/>
  <c r="G19" i="13"/>
  <c r="G39" i="41"/>
  <c r="G38" i="40"/>
  <c r="G12" i="29"/>
  <c r="G10" i="44"/>
  <c r="N16" i="12"/>
  <c r="N16" i="17"/>
  <c r="N16" i="50"/>
  <c r="N16" i="51"/>
  <c r="N16" i="8"/>
  <c r="N20" i="25"/>
  <c r="N20" i="26"/>
  <c r="N20" i="44"/>
  <c r="N20" i="34"/>
  <c r="N20" i="23"/>
  <c r="N20" i="39"/>
  <c r="N20" i="36"/>
  <c r="N20" i="19"/>
  <c r="N20" i="29"/>
  <c r="N20" i="31"/>
  <c r="N20" i="27"/>
  <c r="N20" i="43"/>
  <c r="N20" i="40"/>
  <c r="N20" i="24"/>
  <c r="N20" i="8"/>
  <c r="N20" i="12"/>
  <c r="N20" i="35"/>
  <c r="N20" i="22"/>
  <c r="N20" i="37"/>
  <c r="N20" i="21"/>
  <c r="N20" i="30"/>
  <c r="N20" i="41"/>
  <c r="N20" i="14"/>
  <c r="N20" i="15"/>
  <c r="N20" i="32"/>
  <c r="N20" i="50"/>
  <c r="N20" i="17"/>
  <c r="N20" i="20"/>
  <c r="N20" i="18"/>
  <c r="N20" i="38"/>
  <c r="N20" i="52"/>
  <c r="N20" i="33"/>
  <c r="N20" i="42"/>
  <c r="N20" i="28"/>
  <c r="N20" i="13"/>
  <c r="N20" i="16"/>
  <c r="G28" i="26"/>
  <c r="G28" i="34"/>
  <c r="N12" i="34"/>
  <c r="N12" i="25"/>
  <c r="N12" i="24"/>
  <c r="N12" i="18"/>
  <c r="N12" i="40"/>
  <c r="N12" i="12"/>
  <c r="N12" i="50"/>
  <c r="N12" i="52"/>
  <c r="N16" i="14"/>
  <c r="N16" i="31"/>
  <c r="N16" i="40"/>
  <c r="N16" i="38"/>
  <c r="N43" i="33"/>
  <c r="G15" i="49"/>
  <c r="G10" i="29"/>
  <c r="G33" i="29"/>
  <c r="N43" i="16"/>
  <c r="N18" i="30"/>
  <c r="N18" i="34"/>
  <c r="N18" i="16"/>
  <c r="N18" i="32"/>
  <c r="N18" i="41"/>
  <c r="N18" i="20"/>
  <c r="N18" i="50"/>
  <c r="N18" i="24"/>
  <c r="N18" i="35"/>
  <c r="N18" i="51"/>
  <c r="N18" i="48"/>
  <c r="G36" i="13"/>
  <c r="N24" i="44"/>
  <c r="N12" i="29"/>
  <c r="N12" i="42"/>
  <c r="N12" i="19"/>
  <c r="N12" i="21"/>
  <c r="N12" i="16"/>
  <c r="N12" i="8"/>
  <c r="N12" i="26"/>
  <c r="N16" i="19"/>
  <c r="N16" i="41"/>
  <c r="N16" i="34"/>
  <c r="N16" i="20"/>
  <c r="N16" i="43"/>
  <c r="N16" i="16"/>
  <c r="N16" i="25"/>
  <c r="N16" i="23"/>
  <c r="N43" i="25"/>
  <c r="N43" i="30"/>
  <c r="G32" i="13"/>
  <c r="G5" i="29"/>
  <c r="N43" i="38"/>
  <c r="N34" i="12"/>
  <c r="N34" i="36"/>
  <c r="N34" i="27"/>
  <c r="N34" i="39"/>
  <c r="N34" i="25"/>
  <c r="N34" i="13"/>
  <c r="N34" i="44"/>
  <c r="N34" i="21"/>
  <c r="N34" i="43"/>
  <c r="N34" i="49"/>
  <c r="N34" i="34"/>
  <c r="N34" i="42"/>
  <c r="N34" i="52"/>
  <c r="N34" i="33"/>
  <c r="N34" i="37"/>
  <c r="N34" i="31"/>
  <c r="N34" i="23"/>
  <c r="N34" i="38"/>
  <c r="N34" i="16"/>
  <c r="N34" i="32"/>
  <c r="N34" i="30"/>
  <c r="N34" i="40"/>
  <c r="N34" i="19"/>
  <c r="N34" i="18"/>
  <c r="N34" i="15"/>
  <c r="N34" i="20"/>
  <c r="N34" i="29"/>
  <c r="N34" i="17"/>
  <c r="N34" i="26"/>
  <c r="N34" i="50"/>
  <c r="N34" i="48"/>
  <c r="N34" i="8"/>
  <c r="N34" i="24"/>
  <c r="N34" i="35"/>
  <c r="N34" i="14"/>
  <c r="G34" i="8"/>
  <c r="G32" i="40"/>
  <c r="G29" i="37"/>
  <c r="G25" i="21"/>
  <c r="N14" i="52"/>
  <c r="N14" i="49"/>
  <c r="P26" i="18"/>
  <c r="P26" i="48"/>
  <c r="T7" i="50"/>
  <c r="T7" i="39"/>
  <c r="T7" i="12"/>
  <c r="T7" i="44"/>
  <c r="T7" i="27"/>
  <c r="T7" i="52"/>
  <c r="T7" i="48"/>
  <c r="T27" i="50"/>
  <c r="G28" i="33"/>
  <c r="N32" i="32"/>
  <c r="J16" i="38"/>
  <c r="G10" i="32"/>
  <c r="G8" i="34"/>
  <c r="N14" i="42"/>
  <c r="N14" i="34"/>
  <c r="N14" i="43"/>
  <c r="N14" i="22"/>
  <c r="N14" i="12"/>
  <c r="N14" i="28"/>
  <c r="N14" i="15"/>
  <c r="G10" i="33"/>
  <c r="N24" i="27"/>
  <c r="N24" i="28"/>
  <c r="N24" i="21"/>
  <c r="N24" i="41"/>
  <c r="G38" i="48"/>
  <c r="N14" i="50"/>
  <c r="F26" i="32"/>
  <c r="G26" i="32" s="1"/>
  <c r="T7" i="49"/>
  <c r="T7" i="14"/>
  <c r="T7" i="22"/>
  <c r="T7" i="18"/>
  <c r="T7" i="37"/>
  <c r="T7" i="35"/>
  <c r="T7" i="19"/>
  <c r="T27" i="33"/>
  <c r="G11" i="16"/>
  <c r="G32" i="43"/>
  <c r="N32" i="49"/>
  <c r="J33" i="39"/>
  <c r="G15" i="34"/>
  <c r="N14" i="37"/>
  <c r="N14" i="27"/>
  <c r="N14" i="35"/>
  <c r="N14" i="32"/>
  <c r="N14" i="41"/>
  <c r="N14" i="40"/>
  <c r="G34" i="34"/>
  <c r="G12" i="39"/>
  <c r="G13" i="24"/>
  <c r="N24" i="22"/>
  <c r="N24" i="48"/>
  <c r="N24" i="19"/>
  <c r="G29" i="49"/>
  <c r="G36" i="49"/>
  <c r="N14" i="8"/>
  <c r="F26" i="16"/>
  <c r="G26" i="16" s="1"/>
  <c r="T7" i="32"/>
  <c r="T7" i="24"/>
  <c r="T7" i="15"/>
  <c r="T7" i="28"/>
  <c r="T7" i="31"/>
  <c r="T7" i="25"/>
  <c r="T7" i="36"/>
  <c r="G29" i="44"/>
  <c r="J33" i="34"/>
  <c r="N14" i="24"/>
  <c r="N14" i="21"/>
  <c r="N14" i="17"/>
  <c r="N14" i="25"/>
  <c r="N14" i="33"/>
  <c r="G36" i="15"/>
  <c r="N24" i="17"/>
  <c r="N24" i="33"/>
  <c r="N24" i="12"/>
  <c r="N35" i="48"/>
  <c r="N35" i="50"/>
  <c r="N35" i="8"/>
  <c r="N35" i="29"/>
  <c r="N24" i="16"/>
  <c r="N24" i="23"/>
  <c r="N24" i="26"/>
  <c r="N24" i="31"/>
  <c r="N24" i="42"/>
  <c r="N24" i="38"/>
  <c r="N24" i="49"/>
  <c r="N24" i="34"/>
  <c r="N24" i="20"/>
  <c r="N24" i="52"/>
  <c r="N24" i="14"/>
  <c r="N24" i="15"/>
  <c r="N24" i="25"/>
  <c r="N24" i="43"/>
  <c r="N24" i="39"/>
  <c r="N24" i="13"/>
  <c r="N24" i="30"/>
  <c r="N24" i="37"/>
  <c r="N24" i="35"/>
  <c r="N24" i="29"/>
  <c r="N24" i="36"/>
  <c r="N24" i="51"/>
  <c r="N24" i="8"/>
  <c r="N24" i="50"/>
  <c r="N40" i="32"/>
  <c r="N40" i="49"/>
  <c r="N40" i="31"/>
  <c r="N40" i="27"/>
  <c r="N40" i="50"/>
  <c r="N40" i="36"/>
  <c r="N40" i="18"/>
  <c r="N40" i="21"/>
  <c r="N40" i="42"/>
  <c r="N40" i="17"/>
  <c r="N40" i="34"/>
  <c r="N40" i="23"/>
  <c r="N40" i="28"/>
  <c r="N40" i="29"/>
  <c r="N40" i="37"/>
  <c r="G28" i="36"/>
  <c r="G15" i="23"/>
  <c r="G5" i="28"/>
  <c r="G15" i="25"/>
  <c r="E44" i="50"/>
  <c r="G36" i="24"/>
  <c r="G29" i="42"/>
  <c r="G19" i="23"/>
  <c r="E44" i="39"/>
  <c r="E44" i="41"/>
  <c r="G15" i="41"/>
  <c r="G13" i="43"/>
  <c r="J33" i="51"/>
  <c r="J33" i="14"/>
  <c r="T10" i="39"/>
  <c r="G36" i="31"/>
  <c r="G15" i="19"/>
  <c r="G5" i="34"/>
  <c r="J33" i="28"/>
  <c r="G19" i="19"/>
  <c r="G36" i="48"/>
  <c r="G36" i="36"/>
  <c r="J33" i="12"/>
  <c r="J33" i="24"/>
  <c r="T10" i="40"/>
  <c r="G34" i="27"/>
  <c r="N12" i="33"/>
  <c r="N12" i="22"/>
  <c r="N12" i="13"/>
  <c r="N12" i="15"/>
  <c r="N12" i="41"/>
  <c r="N12" i="14"/>
  <c r="T10" i="28"/>
  <c r="G14" i="49"/>
  <c r="G36" i="38"/>
  <c r="J33" i="17"/>
  <c r="J33" i="18"/>
  <c r="T10" i="24"/>
  <c r="J28" i="36"/>
  <c r="G36" i="27"/>
  <c r="J33" i="29"/>
  <c r="G29" i="26"/>
  <c r="G10" i="36"/>
  <c r="G19" i="49"/>
  <c r="T9" i="14"/>
  <c r="J33" i="42"/>
  <c r="J33" i="52"/>
  <c r="J33" i="27"/>
  <c r="T10" i="8"/>
  <c r="J28" i="27"/>
  <c r="G23" i="39"/>
  <c r="T9" i="17"/>
  <c r="J33" i="33"/>
  <c r="J33" i="38"/>
  <c r="J33" i="36"/>
  <c r="T10" i="42"/>
  <c r="J28" i="41"/>
  <c r="G23" i="19"/>
  <c r="J33" i="43"/>
  <c r="G28" i="48"/>
  <c r="T9" i="18"/>
  <c r="J33" i="16"/>
  <c r="J33" i="50"/>
  <c r="J33" i="41"/>
  <c r="T10" i="21"/>
  <c r="G29" i="27"/>
  <c r="G15" i="13"/>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G41" i="40" s="1"/>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E44" i="40"/>
  <c r="G12" i="14"/>
  <c r="E44" i="14"/>
  <c r="G22" i="18"/>
  <c r="E44" i="18"/>
  <c r="E44" i="23"/>
  <c r="G7" i="23"/>
  <c r="G44" i="20" l="1"/>
  <c r="H5" i="24" a="1"/>
  <c r="H34" i="24" s="1"/>
  <c r="I34"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10" i="35" s="1"/>
  <c r="I10"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38" i="8"/>
  <c r="I38" i="8" s="1"/>
  <c r="H14" i="8"/>
  <c r="I14" i="8" s="1"/>
  <c r="H30" i="8"/>
  <c r="I30" i="8" s="1"/>
  <c r="H42" i="8"/>
  <c r="I42" i="8" s="1"/>
  <c r="H39" i="8"/>
  <c r="I39" i="8" s="1"/>
  <c r="H23" i="8"/>
  <c r="I23" i="8" s="1"/>
  <c r="H41" i="8"/>
  <c r="I41" i="8" s="1"/>
  <c r="H43" i="8"/>
  <c r="I43" i="8" s="1"/>
  <c r="H21" i="8"/>
  <c r="I21" i="8" s="1"/>
  <c r="H29" i="8"/>
  <c r="I29" i="8" s="1"/>
  <c r="H19" i="8"/>
  <c r="I19" i="8" s="1"/>
  <c r="H8" i="8"/>
  <c r="I8" i="8" s="1"/>
  <c r="H32" i="8"/>
  <c r="I32" i="8" s="1"/>
  <c r="H40" i="8"/>
  <c r="I40" i="8" s="1"/>
  <c r="H28" i="20"/>
  <c r="I28" i="20" s="1"/>
  <c r="H41" i="20"/>
  <c r="I41" i="20" s="1"/>
  <c r="H6" i="37"/>
  <c r="I6" i="37" s="1"/>
  <c r="H41" i="37"/>
  <c r="I41" i="37" s="1"/>
  <c r="H33" i="37"/>
  <c r="I33" i="37" s="1"/>
  <c r="H17" i="37"/>
  <c r="I17" i="37" s="1"/>
  <c r="H9" i="37"/>
  <c r="I9" i="37" s="1"/>
  <c r="H32" i="37"/>
  <c r="I32" i="37" s="1"/>
  <c r="H24" i="37"/>
  <c r="I24" i="37" s="1"/>
  <c r="H16" i="37"/>
  <c r="I16" i="37" s="1"/>
  <c r="H8" i="37"/>
  <c r="I8" i="37" s="1"/>
  <c r="H35" i="37"/>
  <c r="I35" i="37" s="1"/>
  <c r="H13" i="37"/>
  <c r="I13" i="37" s="1"/>
  <c r="H30" i="37"/>
  <c r="I30" i="37" s="1"/>
  <c r="H20" i="37"/>
  <c r="I20" i="37" s="1"/>
  <c r="H10" i="37"/>
  <c r="I10" i="37" s="1"/>
  <c r="H31" i="37"/>
  <c r="I31" i="37" s="1"/>
  <c r="H19" i="37"/>
  <c r="I19" i="37" s="1"/>
  <c r="H5" i="37"/>
  <c r="H37" i="37"/>
  <c r="I37" i="37" s="1"/>
  <c r="H15" i="37"/>
  <c r="I15" i="37" s="1"/>
  <c r="H36" i="37"/>
  <c r="I36" i="37" s="1"/>
  <c r="H18" i="37"/>
  <c r="I18" i="37" s="1"/>
  <c r="H43" i="37"/>
  <c r="I43" i="37" s="1"/>
  <c r="H27" i="37"/>
  <c r="I27" i="37" s="1"/>
  <c r="H7" i="37"/>
  <c r="I7" i="37" s="1"/>
  <c r="H12" i="37"/>
  <c r="I12" i="37" s="1"/>
  <c r="H29" i="37"/>
  <c r="I29" i="37" s="1"/>
  <c r="H34" i="37"/>
  <c r="I34" i="37" s="1"/>
  <c r="H39" i="37"/>
  <c r="I39" i="37" s="1"/>
  <c r="H38" i="37"/>
  <c r="I38" i="37" s="1"/>
  <c r="H21" i="37"/>
  <c r="I21" i="37" s="1"/>
  <c r="H16" i="28"/>
  <c r="I16" i="28" s="1"/>
  <c r="H5" i="28"/>
  <c r="H36" i="28"/>
  <c r="I36" i="28" s="1"/>
  <c r="H22" i="28"/>
  <c r="I22" i="28" s="1"/>
  <c r="H12" i="28"/>
  <c r="I12" i="28" s="1"/>
  <c r="H34" i="28"/>
  <c r="I34" i="28" s="1"/>
  <c r="H6" i="28"/>
  <c r="I6" i="28" s="1"/>
  <c r="H18" i="28"/>
  <c r="I18" i="28" s="1"/>
  <c r="H43" i="28"/>
  <c r="I43" i="28" s="1"/>
  <c r="H39" i="28"/>
  <c r="I39" i="28" s="1"/>
  <c r="H25" i="28"/>
  <c r="I25" i="28" s="1"/>
  <c r="H11" i="28"/>
  <c r="I11" i="28" s="1"/>
  <c r="H15" i="28"/>
  <c r="I15" i="28" s="1"/>
  <c r="H35" i="28"/>
  <c r="I35" i="28" s="1"/>
  <c r="H24" i="24"/>
  <c r="I24" i="24" s="1"/>
  <c r="H22" i="24"/>
  <c r="I22" i="24" s="1"/>
  <c r="H37" i="24"/>
  <c r="I37" i="24" s="1"/>
  <c r="H15" i="24"/>
  <c r="I15" i="24" s="1"/>
  <c r="H18" i="19"/>
  <c r="I18" i="19" s="1"/>
  <c r="H38" i="19"/>
  <c r="I38" i="19" s="1"/>
  <c r="H14" i="19"/>
  <c r="I14" i="19" s="1"/>
  <c r="H11" i="19"/>
  <c r="I11" i="19" s="1"/>
  <c r="H17" i="19"/>
  <c r="I17" i="19" s="1"/>
  <c r="H21" i="19"/>
  <c r="I21" i="19" s="1"/>
  <c r="H24" i="19"/>
  <c r="I24" i="19" s="1"/>
  <c r="H19" i="21"/>
  <c r="I19" i="21" s="1"/>
  <c r="H5" i="18" a="1"/>
  <c r="H16" i="50"/>
  <c r="I16" i="50" s="1"/>
  <c r="H7" i="50"/>
  <c r="I7" i="50" s="1"/>
  <c r="H41" i="50"/>
  <c r="I41" i="50" s="1"/>
  <c r="H21" i="50"/>
  <c r="I21" i="50" s="1"/>
  <c r="H28" i="50"/>
  <c r="I28" i="50" s="1"/>
  <c r="H12" i="29"/>
  <c r="I12" i="29" s="1"/>
  <c r="H20" i="29"/>
  <c r="I20" i="29" s="1"/>
  <c r="H36" i="29"/>
  <c r="I36" i="29" s="1"/>
  <c r="H30" i="29"/>
  <c r="I30" i="29" s="1"/>
  <c r="H14" i="29"/>
  <c r="I14" i="29" s="1"/>
  <c r="H24" i="29"/>
  <c r="I24" i="29" s="1"/>
  <c r="H34" i="29"/>
  <c r="I34" i="29" s="1"/>
  <c r="H42" i="29"/>
  <c r="I42" i="29" s="1"/>
  <c r="H10" i="29"/>
  <c r="I10" i="29" s="1"/>
  <c r="H26" i="29"/>
  <c r="I26" i="29" s="1"/>
  <c r="H6" i="29"/>
  <c r="I6" i="29" s="1"/>
  <c r="H16" i="29"/>
  <c r="I16" i="29" s="1"/>
  <c r="H38" i="29"/>
  <c r="I38" i="29" s="1"/>
  <c r="H27" i="29"/>
  <c r="I27" i="29" s="1"/>
  <c r="H11" i="29"/>
  <c r="I11" i="29" s="1"/>
  <c r="H13" i="29"/>
  <c r="I13" i="29" s="1"/>
  <c r="H33" i="29"/>
  <c r="I33" i="29" s="1"/>
  <c r="H29" i="29"/>
  <c r="I29" i="29" s="1"/>
  <c r="H15" i="29"/>
  <c r="I15" i="29" s="1"/>
  <c r="H41" i="29"/>
  <c r="I41" i="29" s="1"/>
  <c r="H39" i="29"/>
  <c r="I39" i="29" s="1"/>
  <c r="H23" i="29"/>
  <c r="I23" i="29" s="1"/>
  <c r="H9" i="29"/>
  <c r="I9" i="29" s="1"/>
  <c r="H5" i="29"/>
  <c r="H5" i="14" a="1"/>
  <c r="H10" i="32"/>
  <c r="I10" i="32" s="1"/>
  <c r="H26" i="32"/>
  <c r="I26" i="32" s="1"/>
  <c r="H32" i="32"/>
  <c r="I32" i="32" s="1"/>
  <c r="H16" i="32"/>
  <c r="I16" i="32" s="1"/>
  <c r="H30" i="32"/>
  <c r="I30" i="32" s="1"/>
  <c r="H8" i="32"/>
  <c r="I8" i="32" s="1"/>
  <c r="H24" i="32"/>
  <c r="I24" i="32" s="1"/>
  <c r="H14" i="32"/>
  <c r="I14" i="32" s="1"/>
  <c r="H36" i="32"/>
  <c r="I36" i="32" s="1"/>
  <c r="H29" i="32"/>
  <c r="I29" i="32" s="1"/>
  <c r="H33" i="32"/>
  <c r="I33" i="32" s="1"/>
  <c r="H15" i="32"/>
  <c r="I15" i="32" s="1"/>
  <c r="H23" i="32"/>
  <c r="I23" i="32" s="1"/>
  <c r="H43" i="32"/>
  <c r="I43" i="32" s="1"/>
  <c r="H41" i="32"/>
  <c r="I41" i="32" s="1"/>
  <c r="H25" i="32"/>
  <c r="I25" i="32" s="1"/>
  <c r="H24" i="41"/>
  <c r="I24" i="41" s="1"/>
  <c r="H12" i="41"/>
  <c r="I12" i="41" s="1"/>
  <c r="H27" i="33"/>
  <c r="I27" i="33" s="1"/>
  <c r="H19" i="33"/>
  <c r="I19" i="33" s="1"/>
  <c r="H21" i="33"/>
  <c r="I21" i="33" s="1"/>
  <c r="H9" i="33"/>
  <c r="I9" i="33" s="1"/>
  <c r="H13" i="33"/>
  <c r="I13" i="33" s="1"/>
  <c r="H15" i="33"/>
  <c r="I15" i="33" s="1"/>
  <c r="H10" i="33"/>
  <c r="I10" i="33" s="1"/>
  <c r="H20" i="33"/>
  <c r="I20" i="33" s="1"/>
  <c r="H42" i="33"/>
  <c r="I42" i="33" s="1"/>
  <c r="H12" i="33"/>
  <c r="I12" i="33" s="1"/>
  <c r="H34" i="33"/>
  <c r="I34" i="33" s="1"/>
  <c r="H26" i="39"/>
  <c r="I26" i="39" s="1"/>
  <c r="H38" i="39"/>
  <c r="I38" i="39" s="1"/>
  <c r="H6" i="22"/>
  <c r="I6" i="22" s="1"/>
  <c r="H12" i="22"/>
  <c r="I12" i="22" s="1"/>
  <c r="H28" i="22"/>
  <c r="I28" i="22" s="1"/>
  <c r="H5" i="22"/>
  <c r="H20" i="22"/>
  <c r="I20" i="22" s="1"/>
  <c r="H32" i="22"/>
  <c r="I32" i="22" s="1"/>
  <c r="H35" i="22"/>
  <c r="I35" i="22" s="1"/>
  <c r="H43" i="22"/>
  <c r="I43" i="22" s="1"/>
  <c r="H7" i="22"/>
  <c r="I7" i="22" s="1"/>
  <c r="H41" i="22"/>
  <c r="I41" i="22" s="1"/>
  <c r="H27" i="22"/>
  <c r="I27" i="22" s="1"/>
  <c r="H23" i="22"/>
  <c r="I23" i="22" s="1"/>
  <c r="H9" i="22"/>
  <c r="I9" i="22" s="1"/>
  <c r="H20" i="25"/>
  <c r="I20" i="25" s="1"/>
  <c r="H42" i="25"/>
  <c r="I42" i="25" s="1"/>
  <c r="H11" i="25"/>
  <c r="I11" i="25" s="1"/>
  <c r="G44" i="27"/>
  <c r="H5" i="27" a="1"/>
  <c r="G44" i="16"/>
  <c r="H5" i="16" a="1"/>
  <c r="G44" i="13"/>
  <c r="H5" i="13" a="1"/>
  <c r="H5" i="49" a="1"/>
  <c r="G44" i="49"/>
  <c r="H5" i="48" a="1"/>
  <c r="G44" i="48"/>
  <c r="H37" i="51" l="1"/>
  <c r="I37" i="51" s="1"/>
  <c r="H13" i="39"/>
  <c r="I13" i="39" s="1"/>
  <c r="H6" i="39"/>
  <c r="I6" i="39" s="1"/>
  <c r="H19" i="50"/>
  <c r="I19" i="50" s="1"/>
  <c r="K19" i="50" s="1"/>
  <c r="H24" i="50"/>
  <c r="I24" i="50" s="1"/>
  <c r="H20" i="50"/>
  <c r="I20" i="50" s="1"/>
  <c r="H23" i="50"/>
  <c r="I23" i="50" s="1"/>
  <c r="H16" i="21"/>
  <c r="I16" i="21" s="1"/>
  <c r="H14" i="20"/>
  <c r="I14" i="20" s="1"/>
  <c r="H34" i="17"/>
  <c r="I34" i="17" s="1"/>
  <c r="H27" i="39"/>
  <c r="I27" i="39" s="1"/>
  <c r="H12" i="50"/>
  <c r="I12" i="50" s="1"/>
  <c r="K12" i="50" s="1"/>
  <c r="H36" i="50"/>
  <c r="I36" i="50" s="1"/>
  <c r="H25" i="50"/>
  <c r="I25" i="50" s="1"/>
  <c r="H39" i="50"/>
  <c r="I39" i="50" s="1"/>
  <c r="H17" i="21"/>
  <c r="I17" i="21" s="1"/>
  <c r="K17" i="21" s="1"/>
  <c r="H22" i="21"/>
  <c r="I22" i="21" s="1"/>
  <c r="H40" i="20"/>
  <c r="I40" i="20" s="1"/>
  <c r="H20" i="17"/>
  <c r="I20" i="17" s="1"/>
  <c r="H14" i="39"/>
  <c r="I14" i="39" s="1"/>
  <c r="H43" i="50"/>
  <c r="I43" i="50" s="1"/>
  <c r="H27" i="50"/>
  <c r="I27" i="50" s="1"/>
  <c r="H35" i="50"/>
  <c r="I35" i="50" s="1"/>
  <c r="H33" i="50"/>
  <c r="I33" i="50" s="1"/>
  <c r="K33" i="50" s="1"/>
  <c r="H27" i="21"/>
  <c r="I27" i="21" s="1"/>
  <c r="H18" i="21"/>
  <c r="I18" i="21" s="1"/>
  <c r="H27" i="20"/>
  <c r="I27" i="20" s="1"/>
  <c r="H24" i="20"/>
  <c r="I24" i="20" s="1"/>
  <c r="K24" i="20" s="1"/>
  <c r="H43" i="25"/>
  <c r="I43" i="25" s="1"/>
  <c r="H32" i="25"/>
  <c r="I32" i="25" s="1"/>
  <c r="H25" i="41"/>
  <c r="I25" i="41" s="1"/>
  <c r="H18" i="41"/>
  <c r="I18" i="41" s="1"/>
  <c r="K18" i="41" s="1"/>
  <c r="H13" i="25"/>
  <c r="I13" i="25" s="1"/>
  <c r="H38" i="25"/>
  <c r="I38" i="25" s="1"/>
  <c r="H14" i="40"/>
  <c r="I14" i="40" s="1"/>
  <c r="H5" i="41"/>
  <c r="I5" i="41" s="1"/>
  <c r="H19" i="25"/>
  <c r="I19" i="25" s="1"/>
  <c r="H22" i="25"/>
  <c r="I22" i="25" s="1"/>
  <c r="H18" i="25"/>
  <c r="I18" i="25" s="1"/>
  <c r="H20" i="41"/>
  <c r="I20" i="41" s="1"/>
  <c r="K20" i="41" s="1"/>
  <c r="H30" i="40"/>
  <c r="I30" i="40" s="1"/>
  <c r="H6" i="42"/>
  <c r="I6" i="42" s="1"/>
  <c r="H12" i="42"/>
  <c r="I12" i="42" s="1"/>
  <c r="H24" i="42"/>
  <c r="I24" i="42" s="1"/>
  <c r="K24" i="42" s="1"/>
  <c r="H30" i="42"/>
  <c r="I30" i="42" s="1"/>
  <c r="H8" i="42"/>
  <c r="I8" i="42" s="1"/>
  <c r="H33" i="40"/>
  <c r="I33" i="40" s="1"/>
  <c r="H29" i="42"/>
  <c r="I29" i="42" s="1"/>
  <c r="K29" i="42" s="1"/>
  <c r="H17" i="42"/>
  <c r="I17" i="42" s="1"/>
  <c r="H29" i="41"/>
  <c r="I29" i="41" s="1"/>
  <c r="H22" i="41"/>
  <c r="I22" i="41" s="1"/>
  <c r="H19" i="41"/>
  <c r="I19" i="41" s="1"/>
  <c r="K19" i="41" s="1"/>
  <c r="H30" i="41"/>
  <c r="I30" i="41" s="1"/>
  <c r="H32" i="41"/>
  <c r="I32" i="41" s="1"/>
  <c r="H6" i="41"/>
  <c r="I6" i="41" s="1"/>
  <c r="H5" i="25"/>
  <c r="I5" i="25" s="1"/>
  <c r="H15" i="25"/>
  <c r="I15" i="25" s="1"/>
  <c r="H17" i="25"/>
  <c r="I17" i="25" s="1"/>
  <c r="H14" i="25"/>
  <c r="I14" i="25" s="1"/>
  <c r="H24" i="25"/>
  <c r="I24" i="25" s="1"/>
  <c r="K24" i="25" s="1"/>
  <c r="H34" i="41"/>
  <c r="I34" i="41" s="1"/>
  <c r="H36" i="41"/>
  <c r="I36" i="41" s="1"/>
  <c r="H31" i="41"/>
  <c r="I31" i="41" s="1"/>
  <c r="H8" i="41"/>
  <c r="I8" i="41" s="1"/>
  <c r="K8" i="41" s="1"/>
  <c r="H9" i="41"/>
  <c r="I9" i="41" s="1"/>
  <c r="H37" i="25"/>
  <c r="I37" i="25" s="1"/>
  <c r="H29" i="25"/>
  <c r="I29" i="25" s="1"/>
  <c r="H25" i="25"/>
  <c r="I25" i="25" s="1"/>
  <c r="K25" i="25" s="1"/>
  <c r="H26" i="25"/>
  <c r="I26" i="25" s="1"/>
  <c r="H30" i="25"/>
  <c r="I30" i="25" s="1"/>
  <c r="H33" i="36"/>
  <c r="I33" i="36" s="1"/>
  <c r="H43" i="41"/>
  <c r="I43" i="41" s="1"/>
  <c r="K43" i="41" s="1"/>
  <c r="H21" i="41"/>
  <c r="I21" i="41" s="1"/>
  <c r="H27" i="41"/>
  <c r="I27" i="41" s="1"/>
  <c r="H10" i="41"/>
  <c r="I10" i="41" s="1"/>
  <c r="H16" i="41"/>
  <c r="I16" i="41" s="1"/>
  <c r="K16" i="41" s="1"/>
  <c r="H17" i="41"/>
  <c r="I17" i="41" s="1"/>
  <c r="H41" i="44"/>
  <c r="I41" i="44" s="1"/>
  <c r="K41" i="44" s="1"/>
  <c r="H26" i="40"/>
  <c r="I26" i="40" s="1"/>
  <c r="H42" i="39"/>
  <c r="I42" i="39" s="1"/>
  <c r="K42" i="39" s="1"/>
  <c r="H25" i="39"/>
  <c r="I25" i="39" s="1"/>
  <c r="H15" i="51"/>
  <c r="I15" i="51" s="1"/>
  <c r="H6" i="51"/>
  <c r="I6" i="51" s="1"/>
  <c r="H30" i="39"/>
  <c r="I30" i="39" s="1"/>
  <c r="K30" i="39" s="1"/>
  <c r="H33" i="39"/>
  <c r="I33" i="39" s="1"/>
  <c r="H27" i="52"/>
  <c r="I27" i="52" s="1"/>
  <c r="K27" i="52" s="1"/>
  <c r="H29" i="20"/>
  <c r="I29" i="20" s="1"/>
  <c r="H12" i="20"/>
  <c r="I12" i="20" s="1"/>
  <c r="K12" i="20" s="1"/>
  <c r="H26" i="51"/>
  <c r="I26" i="51" s="1"/>
  <c r="H40" i="51"/>
  <c r="I40" i="51" s="1"/>
  <c r="H19" i="51"/>
  <c r="I19" i="51" s="1"/>
  <c r="H10" i="39"/>
  <c r="I10" i="39" s="1"/>
  <c r="K10" i="39" s="1"/>
  <c r="H41" i="39"/>
  <c r="I41" i="39" s="1"/>
  <c r="H14" i="33"/>
  <c r="I14" i="33" s="1"/>
  <c r="K14" i="33" s="1"/>
  <c r="H13" i="20"/>
  <c r="I13" i="20" s="1"/>
  <c r="H25" i="26"/>
  <c r="I25" i="26" s="1"/>
  <c r="K25" i="26" s="1"/>
  <c r="H10" i="40"/>
  <c r="I10" i="40" s="1"/>
  <c r="H41" i="26"/>
  <c r="I41" i="26" s="1"/>
  <c r="H29" i="51"/>
  <c r="I29" i="51" s="1"/>
  <c r="H8" i="22"/>
  <c r="I8" i="22" s="1"/>
  <c r="K8" i="22" s="1"/>
  <c r="H5" i="40"/>
  <c r="H36" i="42"/>
  <c r="I36" i="42" s="1"/>
  <c r="K36" i="42" s="1"/>
  <c r="H37" i="39"/>
  <c r="I37" i="39" s="1"/>
  <c r="H17" i="39"/>
  <c r="I17" i="39" s="1"/>
  <c r="K17" i="39" s="1"/>
  <c r="H8" i="33"/>
  <c r="I8" i="33" s="1"/>
  <c r="H37" i="33"/>
  <c r="I37" i="33" s="1"/>
  <c r="H26" i="41"/>
  <c r="I26" i="41" s="1"/>
  <c r="H11" i="41"/>
  <c r="I11" i="41" s="1"/>
  <c r="K11" i="41" s="1"/>
  <c r="H42" i="41"/>
  <c r="I42" i="41" s="1"/>
  <c r="H41" i="41"/>
  <c r="I41" i="41" s="1"/>
  <c r="K41" i="41" s="1"/>
  <c r="H35" i="32"/>
  <c r="I35" i="32" s="1"/>
  <c r="H5" i="32"/>
  <c r="I5" i="32" s="1"/>
  <c r="H25" i="29"/>
  <c r="I25" i="29" s="1"/>
  <c r="H19" i="29"/>
  <c r="I19" i="29" s="1"/>
  <c r="H22" i="29"/>
  <c r="I22" i="29" s="1"/>
  <c r="H5" i="50"/>
  <c r="I5" i="50" s="1"/>
  <c r="H11" i="50"/>
  <c r="I11" i="50" s="1"/>
  <c r="H31" i="50"/>
  <c r="I31" i="50" s="1"/>
  <c r="K31" i="50" s="1"/>
  <c r="H20" i="21"/>
  <c r="I20" i="21" s="1"/>
  <c r="H15" i="19"/>
  <c r="I15" i="19" s="1"/>
  <c r="K15" i="19" s="1"/>
  <c r="H33" i="26"/>
  <c r="I33" i="26" s="1"/>
  <c r="H26" i="24"/>
  <c r="I26" i="24" s="1"/>
  <c r="H27" i="28"/>
  <c r="I27" i="28" s="1"/>
  <c r="H24" i="28"/>
  <c r="I24" i="28" s="1"/>
  <c r="K24" i="28" s="1"/>
  <c r="H11" i="37"/>
  <c r="I11" i="37" s="1"/>
  <c r="H28" i="37"/>
  <c r="I28" i="37" s="1"/>
  <c r="H23" i="37"/>
  <c r="I23" i="37" s="1"/>
  <c r="H25" i="37"/>
  <c r="I25" i="37" s="1"/>
  <c r="K25" i="37" s="1"/>
  <c r="H15" i="20"/>
  <c r="I15" i="20" s="1"/>
  <c r="H5" i="8"/>
  <c r="H25" i="8"/>
  <c r="I25" i="8" s="1"/>
  <c r="H22" i="8"/>
  <c r="I22" i="8" s="1"/>
  <c r="K22" i="8" s="1"/>
  <c r="H16" i="26"/>
  <c r="I16" i="26" s="1"/>
  <c r="H18" i="26"/>
  <c r="I18" i="26" s="1"/>
  <c r="K18" i="26" s="1"/>
  <c r="H27" i="40"/>
  <c r="I27" i="40" s="1"/>
  <c r="H40" i="26"/>
  <c r="I40" i="26" s="1"/>
  <c r="K40" i="26" s="1"/>
  <c r="H20" i="44"/>
  <c r="I20" i="44" s="1"/>
  <c r="K20" i="44" s="1"/>
  <c r="H19" i="52"/>
  <c r="I19" i="52" s="1"/>
  <c r="H28" i="40"/>
  <c r="I28" i="40" s="1"/>
  <c r="H32" i="26"/>
  <c r="I32" i="26" s="1"/>
  <c r="K32" i="26" s="1"/>
  <c r="H16" i="44"/>
  <c r="I16" i="44" s="1"/>
  <c r="K16" i="44" s="1"/>
  <c r="H11" i="52"/>
  <c r="I11" i="52" s="1"/>
  <c r="K11" i="52" s="1"/>
  <c r="H37" i="26"/>
  <c r="I37" i="26" s="1"/>
  <c r="H15" i="26"/>
  <c r="I15" i="26" s="1"/>
  <c r="K15" i="26" s="1"/>
  <c r="H27" i="35"/>
  <c r="I27" i="35" s="1"/>
  <c r="H36" i="35"/>
  <c r="I36" i="35" s="1"/>
  <c r="H12" i="35"/>
  <c r="I12" i="35" s="1"/>
  <c r="H16" i="35"/>
  <c r="I16" i="35" s="1"/>
  <c r="K16" i="35" s="1"/>
  <c r="H40" i="35"/>
  <c r="I40" i="35" s="1"/>
  <c r="H33" i="35"/>
  <c r="I33" i="35" s="1"/>
  <c r="K33" i="35" s="1"/>
  <c r="H8" i="35"/>
  <c r="I8" i="35" s="1"/>
  <c r="H28" i="35"/>
  <c r="I28" i="35" s="1"/>
  <c r="K28" i="35" s="1"/>
  <c r="H42" i="35"/>
  <c r="I42" i="35" s="1"/>
  <c r="H18" i="30"/>
  <c r="I18" i="30" s="1"/>
  <c r="H39" i="30"/>
  <c r="I39" i="30" s="1"/>
  <c r="H15" i="30"/>
  <c r="I15" i="30" s="1"/>
  <c r="K15" i="30" s="1"/>
  <c r="H35" i="35"/>
  <c r="I35" i="35" s="1"/>
  <c r="H26" i="35"/>
  <c r="I26" i="35" s="1"/>
  <c r="K26" i="35" s="1"/>
  <c r="H29" i="24"/>
  <c r="I29" i="24" s="1"/>
  <c r="H41" i="24"/>
  <c r="I41" i="24" s="1"/>
  <c r="K41" i="24" s="1"/>
  <c r="H6" i="24"/>
  <c r="I6" i="24" s="1"/>
  <c r="H12" i="24"/>
  <c r="I12" i="24" s="1"/>
  <c r="H16" i="24"/>
  <c r="I16" i="24" s="1"/>
  <c r="H37" i="21"/>
  <c r="I37" i="21" s="1"/>
  <c r="K37" i="21" s="1"/>
  <c r="H39" i="21"/>
  <c r="I39" i="21" s="1"/>
  <c r="H8" i="21"/>
  <c r="I8" i="21" s="1"/>
  <c r="K8" i="21" s="1"/>
  <c r="H21" i="24"/>
  <c r="I21" i="24" s="1"/>
  <c r="H19" i="24"/>
  <c r="I19" i="24" s="1"/>
  <c r="K19" i="24" s="1"/>
  <c r="H28" i="24"/>
  <c r="I28" i="24" s="1"/>
  <c r="H30" i="24"/>
  <c r="I30" i="24" s="1"/>
  <c r="H19" i="40"/>
  <c r="I19" i="40" s="1"/>
  <c r="H33" i="42"/>
  <c r="I33" i="42" s="1"/>
  <c r="K33" i="42" s="1"/>
  <c r="H28" i="33"/>
  <c r="I28" i="33" s="1"/>
  <c r="H41" i="33"/>
  <c r="I41" i="33" s="1"/>
  <c r="K41" i="33" s="1"/>
  <c r="H39" i="32"/>
  <c r="I39" i="32" s="1"/>
  <c r="H40" i="32"/>
  <c r="I40" i="32" s="1"/>
  <c r="K40" i="32" s="1"/>
  <c r="H31" i="21"/>
  <c r="I31" i="21" s="1"/>
  <c r="H16" i="19"/>
  <c r="I16" i="19" s="1"/>
  <c r="H27" i="26"/>
  <c r="I27" i="26" s="1"/>
  <c r="H17" i="24"/>
  <c r="I17" i="24" s="1"/>
  <c r="K17" i="24" s="1"/>
  <c r="H25" i="24"/>
  <c r="I25" i="24" s="1"/>
  <c r="H27" i="24"/>
  <c r="I27" i="24" s="1"/>
  <c r="K27" i="24" s="1"/>
  <c r="H20" i="24"/>
  <c r="I20" i="24" s="1"/>
  <c r="H13" i="51"/>
  <c r="I13" i="51" s="1"/>
  <c r="K13" i="51" s="1"/>
  <c r="H21" i="25"/>
  <c r="I21" i="25" s="1"/>
  <c r="H27" i="25"/>
  <c r="I27" i="25" s="1"/>
  <c r="H16" i="25"/>
  <c r="I16" i="25" s="1"/>
  <c r="H11" i="22"/>
  <c r="I11" i="22" s="1"/>
  <c r="K11" i="22" s="1"/>
  <c r="H36" i="22"/>
  <c r="I36" i="22" s="1"/>
  <c r="H38" i="40"/>
  <c r="I38" i="40" s="1"/>
  <c r="K38" i="40" s="1"/>
  <c r="H21" i="40"/>
  <c r="I21" i="40" s="1"/>
  <c r="H14" i="42"/>
  <c r="I14" i="42" s="1"/>
  <c r="K14" i="42" s="1"/>
  <c r="H23" i="42"/>
  <c r="I23" i="42" s="1"/>
  <c r="H21" i="39"/>
  <c r="I21" i="39" s="1"/>
  <c r="H43" i="39"/>
  <c r="I43" i="39" s="1"/>
  <c r="H10" i="36"/>
  <c r="I10" i="36" s="1"/>
  <c r="K10" i="36" s="1"/>
  <c r="H16" i="33"/>
  <c r="I16" i="33" s="1"/>
  <c r="K16" i="33" s="1"/>
  <c r="H29" i="33"/>
  <c r="I29" i="33" s="1"/>
  <c r="K29" i="33" s="1"/>
  <c r="H7" i="33"/>
  <c r="I7" i="33" s="1"/>
  <c r="H28" i="52"/>
  <c r="I28" i="52" s="1"/>
  <c r="K28" i="52" s="1"/>
  <c r="H38" i="41"/>
  <c r="I38" i="41" s="1"/>
  <c r="H28" i="41"/>
  <c r="I28" i="41" s="1"/>
  <c r="H35" i="41"/>
  <c r="I35" i="41" s="1"/>
  <c r="H33" i="41"/>
  <c r="I33" i="41" s="1"/>
  <c r="K33" i="41" s="1"/>
  <c r="H27" i="32"/>
  <c r="I27" i="32" s="1"/>
  <c r="H31" i="32"/>
  <c r="I31" i="32" s="1"/>
  <c r="K31" i="32" s="1"/>
  <c r="H6" i="32"/>
  <c r="I6" i="32" s="1"/>
  <c r="H12" i="32"/>
  <c r="I12" i="32" s="1"/>
  <c r="K12" i="32" s="1"/>
  <c r="H37" i="29"/>
  <c r="I37" i="29" s="1"/>
  <c r="H31" i="29"/>
  <c r="I31" i="29" s="1"/>
  <c r="H32" i="29"/>
  <c r="I32" i="29" s="1"/>
  <c r="H18" i="29"/>
  <c r="I18" i="29" s="1"/>
  <c r="K18" i="29" s="1"/>
  <c r="H26" i="50"/>
  <c r="I26" i="50" s="1"/>
  <c r="H10" i="50"/>
  <c r="I10" i="50" s="1"/>
  <c r="K10" i="50" s="1"/>
  <c r="H6" i="50"/>
  <c r="I6" i="50" s="1"/>
  <c r="H9" i="21"/>
  <c r="I9" i="21" s="1"/>
  <c r="K9" i="21" s="1"/>
  <c r="H15" i="21"/>
  <c r="I15" i="21" s="1"/>
  <c r="H38" i="21"/>
  <c r="I38" i="21" s="1"/>
  <c r="H8" i="19"/>
  <c r="I8" i="19" s="1"/>
  <c r="H31" i="19"/>
  <c r="I31" i="19" s="1"/>
  <c r="K31" i="19" s="1"/>
  <c r="H35" i="26"/>
  <c r="I35" i="26" s="1"/>
  <c r="H38" i="26"/>
  <c r="I38" i="26" s="1"/>
  <c r="K38" i="26" s="1"/>
  <c r="H31" i="24"/>
  <c r="I31" i="24" s="1"/>
  <c r="H39" i="24"/>
  <c r="I39" i="24" s="1"/>
  <c r="K39" i="24" s="1"/>
  <c r="H35" i="24"/>
  <c r="I35" i="24" s="1"/>
  <c r="H18" i="24"/>
  <c r="I18" i="24" s="1"/>
  <c r="H10" i="24"/>
  <c r="I10" i="24" s="1"/>
  <c r="H7" i="28"/>
  <c r="I7" i="28" s="1"/>
  <c r="K7" i="28" s="1"/>
  <c r="H28" i="28"/>
  <c r="I28" i="28" s="1"/>
  <c r="H22" i="37"/>
  <c r="I22" i="37" s="1"/>
  <c r="K22" i="37" s="1"/>
  <c r="H26" i="37"/>
  <c r="I26" i="37" s="1"/>
  <c r="H14" i="37"/>
  <c r="I14" i="37" s="1"/>
  <c r="K14" i="37" s="1"/>
  <c r="H42" i="37"/>
  <c r="I42" i="37" s="1"/>
  <c r="H43" i="20"/>
  <c r="I43" i="20" s="1"/>
  <c r="H36" i="20"/>
  <c r="I36" i="20" s="1"/>
  <c r="H24" i="8"/>
  <c r="I24" i="8" s="1"/>
  <c r="K24" i="8" s="1"/>
  <c r="H17" i="8"/>
  <c r="I17" i="8" s="1"/>
  <c r="H20" i="8"/>
  <c r="I20" i="8" s="1"/>
  <c r="K20" i="8" s="1"/>
  <c r="H7" i="21"/>
  <c r="I7" i="21" s="1"/>
  <c r="H33" i="24"/>
  <c r="I33" i="24" s="1"/>
  <c r="K33" i="24" s="1"/>
  <c r="H9" i="24"/>
  <c r="I9" i="24" s="1"/>
  <c r="H43" i="24"/>
  <c r="I43" i="24" s="1"/>
  <c r="H40" i="24"/>
  <c r="I40" i="24" s="1"/>
  <c r="H43" i="21"/>
  <c r="I43" i="21" s="1"/>
  <c r="K43" i="21" s="1"/>
  <c r="H34" i="21"/>
  <c r="I34" i="21" s="1"/>
  <c r="H5" i="24"/>
  <c r="I5" i="24" s="1"/>
  <c r="H41" i="40"/>
  <c r="I41" i="40" s="1"/>
  <c r="H43" i="40"/>
  <c r="I43" i="40" s="1"/>
  <c r="K43" i="40" s="1"/>
  <c r="H22" i="42"/>
  <c r="I22" i="42" s="1"/>
  <c r="H28" i="42"/>
  <c r="I28" i="42" s="1"/>
  <c r="H24" i="33"/>
  <c r="I24" i="33" s="1"/>
  <c r="H32" i="33"/>
  <c r="I32" i="33" s="1"/>
  <c r="K32" i="33" s="1"/>
  <c r="H33" i="33"/>
  <c r="I33" i="33" s="1"/>
  <c r="H11" i="33"/>
  <c r="I11" i="33" s="1"/>
  <c r="K11" i="33" s="1"/>
  <c r="H41" i="52"/>
  <c r="I41" i="52" s="1"/>
  <c r="H7" i="32"/>
  <c r="I7" i="32" s="1"/>
  <c r="K7" i="32" s="1"/>
  <c r="H21" i="32"/>
  <c r="I21" i="32" s="1"/>
  <c r="H20" i="32"/>
  <c r="I20" i="32" s="1"/>
  <c r="H18" i="32"/>
  <c r="I18" i="32" s="1"/>
  <c r="H35" i="21"/>
  <c r="I35" i="21" s="1"/>
  <c r="K35" i="21" s="1"/>
  <c r="H28" i="21"/>
  <c r="I28" i="21" s="1"/>
  <c r="H30" i="21"/>
  <c r="I30" i="21" s="1"/>
  <c r="K30" i="21" s="1"/>
  <c r="H35" i="19"/>
  <c r="I35" i="19" s="1"/>
  <c r="H22" i="19"/>
  <c r="I22" i="19" s="1"/>
  <c r="K22" i="19" s="1"/>
  <c r="H19" i="26"/>
  <c r="I19" i="26" s="1"/>
  <c r="H6" i="26"/>
  <c r="I6" i="26" s="1"/>
  <c r="H13" i="24"/>
  <c r="I13" i="24" s="1"/>
  <c r="H23" i="24"/>
  <c r="I23" i="24" s="1"/>
  <c r="K23" i="24" s="1"/>
  <c r="H36" i="24"/>
  <c r="I36" i="24" s="1"/>
  <c r="H38" i="24"/>
  <c r="I38" i="24" s="1"/>
  <c r="K38" i="24" s="1"/>
  <c r="H32" i="24"/>
  <c r="I32" i="24" s="1"/>
  <c r="H6" i="40"/>
  <c r="I6" i="40" s="1"/>
  <c r="K6" i="40" s="1"/>
  <c r="H23" i="40"/>
  <c r="I23" i="40" s="1"/>
  <c r="H42" i="42"/>
  <c r="I42" i="42" s="1"/>
  <c r="H40" i="42"/>
  <c r="I40" i="42" s="1"/>
  <c r="H36" i="33"/>
  <c r="I36" i="33" s="1"/>
  <c r="K36" i="33" s="1"/>
  <c r="H38" i="33"/>
  <c r="I38" i="33" s="1"/>
  <c r="H23" i="33"/>
  <c r="I23" i="33" s="1"/>
  <c r="K23" i="33" s="1"/>
  <c r="H35" i="33"/>
  <c r="I35" i="33" s="1"/>
  <c r="H21" i="21"/>
  <c r="I21" i="21" s="1"/>
  <c r="K21" i="21" s="1"/>
  <c r="H11" i="21"/>
  <c r="I11" i="21" s="1"/>
  <c r="H12" i="21"/>
  <c r="I12" i="21" s="1"/>
  <c r="H32" i="19"/>
  <c r="I32" i="19" s="1"/>
  <c r="H7" i="19"/>
  <c r="I7" i="19" s="1"/>
  <c r="K7" i="19" s="1"/>
  <c r="H12" i="19"/>
  <c r="I12" i="19" s="1"/>
  <c r="H17" i="26"/>
  <c r="I17" i="26" s="1"/>
  <c r="K17" i="26" s="1"/>
  <c r="H24" i="26"/>
  <c r="I24" i="26" s="1"/>
  <c r="H7" i="24"/>
  <c r="I7" i="24" s="1"/>
  <c r="K7" i="24" s="1"/>
  <c r="H11" i="24"/>
  <c r="I11" i="24" s="1"/>
  <c r="H14" i="24"/>
  <c r="I14" i="24" s="1"/>
  <c r="H42" i="24"/>
  <c r="I42" i="24" s="1"/>
  <c r="H8" i="24"/>
  <c r="I8" i="24" s="1"/>
  <c r="K8" i="24" s="1"/>
  <c r="H42" i="40"/>
  <c r="I42" i="40" s="1"/>
  <c r="K42" i="40" s="1"/>
  <c r="H34" i="42"/>
  <c r="I34" i="42" s="1"/>
  <c r="K34" i="42" s="1"/>
  <c r="H6" i="33"/>
  <c r="I6" i="33" s="1"/>
  <c r="H7" i="52"/>
  <c r="I7" i="52" s="1"/>
  <c r="K7" i="52" s="1"/>
  <c r="H17" i="32"/>
  <c r="I17" i="32" s="1"/>
  <c r="H22" i="32"/>
  <c r="I22" i="32" s="1"/>
  <c r="H41" i="21"/>
  <c r="I41" i="21" s="1"/>
  <c r="H42" i="21"/>
  <c r="I42" i="21" s="1"/>
  <c r="K42" i="21" s="1"/>
  <c r="H23" i="19"/>
  <c r="I23" i="19" s="1"/>
  <c r="H26" i="26"/>
  <c r="I26" i="26" s="1"/>
  <c r="K26" i="26" s="1"/>
  <c r="H20" i="43"/>
  <c r="I20" i="43" s="1"/>
  <c r="H8" i="17"/>
  <c r="I8" i="17" s="1"/>
  <c r="K8" i="17" s="1"/>
  <c r="H25" i="19"/>
  <c r="I25" i="19" s="1"/>
  <c r="H42" i="19"/>
  <c r="I42" i="19" s="1"/>
  <c r="H41" i="28"/>
  <c r="I41" i="28" s="1"/>
  <c r="H18" i="22"/>
  <c r="I18" i="22" s="1"/>
  <c r="K18" i="22" s="1"/>
  <c r="H39" i="40"/>
  <c r="I39" i="40" s="1"/>
  <c r="H5" i="39"/>
  <c r="I5" i="39" s="1"/>
  <c r="H8" i="39"/>
  <c r="I8" i="39" s="1"/>
  <c r="H18" i="50"/>
  <c r="I18" i="50" s="1"/>
  <c r="K18" i="50" s="1"/>
  <c r="H14" i="50"/>
  <c r="I14" i="50" s="1"/>
  <c r="H40" i="21"/>
  <c r="I40" i="21" s="1"/>
  <c r="H26" i="19"/>
  <c r="I26" i="19" s="1"/>
  <c r="H13" i="28"/>
  <c r="I13" i="28" s="1"/>
  <c r="K13" i="28" s="1"/>
  <c r="H30" i="28"/>
  <c r="I30" i="28" s="1"/>
  <c r="H17" i="20"/>
  <c r="I17" i="20" s="1"/>
  <c r="K17" i="20" s="1"/>
  <c r="H18" i="20"/>
  <c r="I18" i="20" s="1"/>
  <c r="H7" i="17"/>
  <c r="I7" i="17" s="1"/>
  <c r="K7" i="17" s="1"/>
  <c r="H32" i="44"/>
  <c r="I32" i="44" s="1"/>
  <c r="K32" i="44" s="1"/>
  <c r="H33" i="51"/>
  <c r="I33" i="51" s="1"/>
  <c r="K33" i="51" s="1"/>
  <c r="H15" i="22"/>
  <c r="I15" i="22" s="1"/>
  <c r="H42" i="22"/>
  <c r="I42" i="22" s="1"/>
  <c r="K42" i="22" s="1"/>
  <c r="H31" i="40"/>
  <c r="I31" i="40" s="1"/>
  <c r="H28" i="39"/>
  <c r="I28" i="39" s="1"/>
  <c r="K28" i="39" s="1"/>
  <c r="H39" i="39"/>
  <c r="I39" i="39" s="1"/>
  <c r="H12" i="31"/>
  <c r="I12" i="31" s="1"/>
  <c r="K12" i="31" s="1"/>
  <c r="H7" i="35"/>
  <c r="I7" i="35" s="1"/>
  <c r="H42" i="28"/>
  <c r="I42" i="28" s="1"/>
  <c r="H10" i="20"/>
  <c r="I10" i="20" s="1"/>
  <c r="H18" i="51"/>
  <c r="I18" i="51" s="1"/>
  <c r="K18" i="51" s="1"/>
  <c r="H7" i="25"/>
  <c r="I7" i="25" s="1"/>
  <c r="H33" i="25"/>
  <c r="I33" i="25" s="1"/>
  <c r="K33" i="25" s="1"/>
  <c r="H8" i="25"/>
  <c r="I8" i="25" s="1"/>
  <c r="H13" i="22"/>
  <c r="I13" i="22" s="1"/>
  <c r="H34" i="40"/>
  <c r="I34" i="40" s="1"/>
  <c r="H35" i="31"/>
  <c r="I35" i="31" s="1"/>
  <c r="H14" i="21"/>
  <c r="I14" i="21" s="1"/>
  <c r="H8" i="40"/>
  <c r="I8" i="40" s="1"/>
  <c r="K8" i="40" s="1"/>
  <c r="H34" i="50"/>
  <c r="I34" i="50" s="1"/>
  <c r="H34" i="20"/>
  <c r="I34" i="20" s="1"/>
  <c r="K34" i="20" s="1"/>
  <c r="H20" i="40"/>
  <c r="I20" i="40" s="1"/>
  <c r="H5" i="20"/>
  <c r="I5" i="20" s="1"/>
  <c r="H31" i="17"/>
  <c r="I31" i="17" s="1"/>
  <c r="H39" i="35"/>
  <c r="I39" i="35" s="1"/>
  <c r="H5" i="21"/>
  <c r="H43" i="19"/>
  <c r="I43" i="19" s="1"/>
  <c r="K43" i="19" s="1"/>
  <c r="H32" i="51"/>
  <c r="I32" i="51" s="1"/>
  <c r="K32" i="51" s="1"/>
  <c r="H35" i="25"/>
  <c r="I35" i="25" s="1"/>
  <c r="K35" i="25" s="1"/>
  <c r="H41" i="25"/>
  <c r="I41" i="25" s="1"/>
  <c r="H36" i="25"/>
  <c r="I36" i="25" s="1"/>
  <c r="K36" i="25" s="1"/>
  <c r="H21" i="22"/>
  <c r="I21" i="22" s="1"/>
  <c r="H10" i="22"/>
  <c r="I10" i="22" s="1"/>
  <c r="H9" i="40"/>
  <c r="I9" i="40" s="1"/>
  <c r="H18" i="39"/>
  <c r="I18" i="39" s="1"/>
  <c r="K18" i="39" s="1"/>
  <c r="H16" i="39"/>
  <c r="I16" i="39" s="1"/>
  <c r="H21" i="31"/>
  <c r="I21" i="31" s="1"/>
  <c r="K21" i="31" s="1"/>
  <c r="H43" i="35"/>
  <c r="I43" i="35" s="1"/>
  <c r="H22" i="50"/>
  <c r="I22" i="50" s="1"/>
  <c r="K22" i="50" s="1"/>
  <c r="H29" i="21"/>
  <c r="I29" i="21" s="1"/>
  <c r="H36" i="21"/>
  <c r="I36" i="21" s="1"/>
  <c r="H10" i="21"/>
  <c r="I10" i="21" s="1"/>
  <c r="H9" i="19"/>
  <c r="I9" i="19" s="1"/>
  <c r="K9" i="19" s="1"/>
  <c r="H10" i="19"/>
  <c r="I10" i="19" s="1"/>
  <c r="H30" i="26"/>
  <c r="I30" i="26" s="1"/>
  <c r="K30" i="26" s="1"/>
  <c r="H31" i="28"/>
  <c r="I31" i="28" s="1"/>
  <c r="H21" i="28"/>
  <c r="I21" i="28" s="1"/>
  <c r="K21" i="28" s="1"/>
  <c r="H20" i="28"/>
  <c r="I20" i="28" s="1"/>
  <c r="H33" i="20"/>
  <c r="I33" i="20" s="1"/>
  <c r="K33" i="20" s="1"/>
  <c r="H38" i="20"/>
  <c r="I38" i="20" s="1"/>
  <c r="H9" i="17"/>
  <c r="I9" i="17" s="1"/>
  <c r="K9" i="17" s="1"/>
  <c r="H25" i="44"/>
  <c r="I25" i="44" s="1"/>
  <c r="K25" i="44" s="1"/>
  <c r="H21" i="51"/>
  <c r="I21" i="51" s="1"/>
  <c r="K21" i="51" s="1"/>
  <c r="H23" i="25"/>
  <c r="I23" i="25" s="1"/>
  <c r="H6" i="25"/>
  <c r="I6" i="25" s="1"/>
  <c r="K6" i="25" s="1"/>
  <c r="H28" i="25"/>
  <c r="I28" i="25" s="1"/>
  <c r="H29" i="22"/>
  <c r="I29" i="22" s="1"/>
  <c r="K29" i="22" s="1"/>
  <c r="H40" i="12"/>
  <c r="I40" i="12" s="1"/>
  <c r="H25" i="40"/>
  <c r="I25" i="40" s="1"/>
  <c r="K25" i="40" s="1"/>
  <c r="H16" i="40"/>
  <c r="I16" i="40" s="1"/>
  <c r="H11" i="42"/>
  <c r="I11" i="42" s="1"/>
  <c r="K11" i="42" s="1"/>
  <c r="H34" i="39"/>
  <c r="I34" i="39" s="1"/>
  <c r="H24" i="39"/>
  <c r="I24" i="39" s="1"/>
  <c r="K24" i="39" s="1"/>
  <c r="H39" i="31"/>
  <c r="I39" i="31" s="1"/>
  <c r="H20" i="35"/>
  <c r="I20" i="35" s="1"/>
  <c r="H13" i="32"/>
  <c r="I13" i="32" s="1"/>
  <c r="H42" i="32"/>
  <c r="I42" i="32" s="1"/>
  <c r="K42" i="32" s="1"/>
  <c r="H17" i="29"/>
  <c r="I17" i="29" s="1"/>
  <c r="K17" i="29" s="1"/>
  <c r="H40" i="29"/>
  <c r="I40" i="29" s="1"/>
  <c r="K40" i="29" s="1"/>
  <c r="H9" i="50"/>
  <c r="I9" i="50" s="1"/>
  <c r="H38" i="50"/>
  <c r="I38" i="50" s="1"/>
  <c r="K38" i="50" s="1"/>
  <c r="H13" i="21"/>
  <c r="I13" i="21" s="1"/>
  <c r="H32" i="21"/>
  <c r="I32" i="21" s="1"/>
  <c r="H6" i="21"/>
  <c r="I6" i="21" s="1"/>
  <c r="H13" i="19"/>
  <c r="I13" i="19" s="1"/>
  <c r="K13" i="19" s="1"/>
  <c r="H36" i="19"/>
  <c r="I36" i="19" s="1"/>
  <c r="K36" i="19" s="1"/>
  <c r="H14" i="26"/>
  <c r="I14" i="26" s="1"/>
  <c r="K14" i="26" s="1"/>
  <c r="H17" i="28"/>
  <c r="I17" i="28" s="1"/>
  <c r="H29" i="28"/>
  <c r="I29" i="28" s="1"/>
  <c r="K29" i="28" s="1"/>
  <c r="H10" i="28"/>
  <c r="I10" i="28" s="1"/>
  <c r="H37" i="20"/>
  <c r="I37" i="20" s="1"/>
  <c r="H22" i="20"/>
  <c r="I22" i="20" s="1"/>
  <c r="H17" i="17"/>
  <c r="I17" i="17" s="1"/>
  <c r="K17" i="17" s="1"/>
  <c r="H31" i="8"/>
  <c r="I31" i="8" s="1"/>
  <c r="H23" i="44"/>
  <c r="I23" i="44" s="1"/>
  <c r="K23" i="44" s="1"/>
  <c r="H19" i="39"/>
  <c r="I19" i="39" s="1"/>
  <c r="H11" i="39"/>
  <c r="I11" i="39" s="1"/>
  <c r="K11" i="39" s="1"/>
  <c r="H35" i="51"/>
  <c r="I35" i="51" s="1"/>
  <c r="H37" i="22"/>
  <c r="I37" i="22" s="1"/>
  <c r="H35" i="40"/>
  <c r="I35" i="40" s="1"/>
  <c r="H37" i="40"/>
  <c r="I37" i="40" s="1"/>
  <c r="K37" i="40" s="1"/>
  <c r="H24" i="40"/>
  <c r="I24" i="40" s="1"/>
  <c r="H15" i="39"/>
  <c r="I15" i="39" s="1"/>
  <c r="K15" i="39" s="1"/>
  <c r="H32" i="39"/>
  <c r="I32" i="39" s="1"/>
  <c r="H28" i="31"/>
  <c r="I28" i="31" s="1"/>
  <c r="K28" i="31" s="1"/>
  <c r="H5" i="19"/>
  <c r="H27" i="19"/>
  <c r="I27" i="19" s="1"/>
  <c r="H28" i="19"/>
  <c r="I28" i="19" s="1"/>
  <c r="H19" i="28"/>
  <c r="I19" i="28" s="1"/>
  <c r="K19" i="28" s="1"/>
  <c r="H37" i="28"/>
  <c r="I37" i="28" s="1"/>
  <c r="H40" i="28"/>
  <c r="I40" i="28" s="1"/>
  <c r="K40" i="28" s="1"/>
  <c r="H11" i="20"/>
  <c r="I11" i="20" s="1"/>
  <c r="H6" i="20"/>
  <c r="I6" i="20" s="1"/>
  <c r="K6" i="20" s="1"/>
  <c r="H25" i="17"/>
  <c r="I25" i="17" s="1"/>
  <c r="H27" i="51"/>
  <c r="I27" i="51" s="1"/>
  <c r="H39" i="25"/>
  <c r="I39" i="25" s="1"/>
  <c r="H34" i="25"/>
  <c r="I34" i="25" s="1"/>
  <c r="K34" i="25" s="1"/>
  <c r="H12" i="25"/>
  <c r="I12" i="25" s="1"/>
  <c r="H40" i="22"/>
  <c r="I40" i="22" s="1"/>
  <c r="K40" i="22" s="1"/>
  <c r="H22" i="40"/>
  <c r="I22" i="40" s="1"/>
  <c r="H12" i="40"/>
  <c r="I12" i="40" s="1"/>
  <c r="K12" i="40" s="1"/>
  <c r="H32" i="40"/>
  <c r="I32" i="40" s="1"/>
  <c r="H35" i="39"/>
  <c r="I35" i="39" s="1"/>
  <c r="K35" i="39" s="1"/>
  <c r="H9" i="39"/>
  <c r="I9" i="39" s="1"/>
  <c r="H5" i="35"/>
  <c r="I5" i="35" s="1"/>
  <c r="H34" i="35"/>
  <c r="I34" i="35" s="1"/>
  <c r="H8" i="50"/>
  <c r="I8" i="50" s="1"/>
  <c r="K8" i="50" s="1"/>
  <c r="H15" i="50"/>
  <c r="I15" i="50" s="1"/>
  <c r="H25" i="21"/>
  <c r="I25" i="21" s="1"/>
  <c r="K25" i="21" s="1"/>
  <c r="H24" i="21"/>
  <c r="I24" i="21" s="1"/>
  <c r="H40" i="19"/>
  <c r="I40" i="19" s="1"/>
  <c r="K40" i="19" s="1"/>
  <c r="H41" i="19"/>
  <c r="I41" i="19" s="1"/>
  <c r="H20" i="19"/>
  <c r="I20" i="19" s="1"/>
  <c r="K20" i="19" s="1"/>
  <c r="H33" i="28"/>
  <c r="I33" i="28" s="1"/>
  <c r="K33" i="28" s="1"/>
  <c r="H38" i="28"/>
  <c r="I38" i="28" s="1"/>
  <c r="K38" i="28" s="1"/>
  <c r="H32" i="28"/>
  <c r="I32" i="28" s="1"/>
  <c r="H25" i="20"/>
  <c r="I25" i="20" s="1"/>
  <c r="K25" i="20" s="1"/>
  <c r="H30" i="20"/>
  <c r="I30" i="20" s="1"/>
  <c r="H38" i="17"/>
  <c r="I38" i="17" s="1"/>
  <c r="H8" i="28"/>
  <c r="I8" i="28" s="1"/>
  <c r="H9" i="20"/>
  <c r="I9" i="20" s="1"/>
  <c r="K9" i="20" s="1"/>
  <c r="H32" i="20"/>
  <c r="I32" i="20" s="1"/>
  <c r="H12" i="17"/>
  <c r="I12" i="17" s="1"/>
  <c r="K12" i="17" s="1"/>
  <c r="H31" i="25"/>
  <c r="I31" i="25" s="1"/>
  <c r="K31" i="25" s="1"/>
  <c r="H10" i="25"/>
  <c r="I10" i="25" s="1"/>
  <c r="K10" i="25" s="1"/>
  <c r="H17" i="22"/>
  <c r="I17" i="22" s="1"/>
  <c r="H9" i="28"/>
  <c r="I9" i="28" s="1"/>
  <c r="H23" i="20"/>
  <c r="I23" i="20" s="1"/>
  <c r="H24" i="17"/>
  <c r="I24" i="17" s="1"/>
  <c r="K24" i="17" s="1"/>
  <c r="H8" i="51"/>
  <c r="I8" i="51" s="1"/>
  <c r="K8" i="51" s="1"/>
  <c r="H22" i="22"/>
  <c r="I22" i="22" s="1"/>
  <c r="K22" i="22" s="1"/>
  <c r="H18" i="40"/>
  <c r="I18" i="40" s="1"/>
  <c r="H7" i="40"/>
  <c r="I7" i="40" s="1"/>
  <c r="K7" i="40" s="1"/>
  <c r="H31" i="39"/>
  <c r="I31" i="39" s="1"/>
  <c r="H36" i="39"/>
  <c r="I36" i="39" s="1"/>
  <c r="H11" i="35"/>
  <c r="I11" i="35" s="1"/>
  <c r="H40" i="50"/>
  <c r="I40" i="50" s="1"/>
  <c r="K40" i="50" s="1"/>
  <c r="H32" i="50"/>
  <c r="I32" i="50" s="1"/>
  <c r="K32" i="50" s="1"/>
  <c r="H19" i="19"/>
  <c r="I19" i="19" s="1"/>
  <c r="K19" i="19" s="1"/>
  <c r="H6" i="19"/>
  <c r="I6" i="19" s="1"/>
  <c r="H26" i="28"/>
  <c r="I26" i="28" s="1"/>
  <c r="K26" i="28" s="1"/>
  <c r="H25" i="51"/>
  <c r="I25" i="51" s="1"/>
  <c r="H9" i="25"/>
  <c r="I9" i="25" s="1"/>
  <c r="H31" i="22"/>
  <c r="I31" i="22" s="1"/>
  <c r="H14" i="22"/>
  <c r="I14" i="22" s="1"/>
  <c r="K14" i="22" s="1"/>
  <c r="H17" i="40"/>
  <c r="I17" i="40" s="1"/>
  <c r="K17" i="40" s="1"/>
  <c r="H15" i="40"/>
  <c r="I15" i="40" s="1"/>
  <c r="K15" i="40" s="1"/>
  <c r="H12" i="39"/>
  <c r="I12" i="39" s="1"/>
  <c r="H7" i="39"/>
  <c r="I7" i="39" s="1"/>
  <c r="K7" i="39" s="1"/>
  <c r="H13" i="35"/>
  <c r="I13" i="35" s="1"/>
  <c r="H29" i="50"/>
  <c r="I29" i="50" s="1"/>
  <c r="H13" i="50"/>
  <c r="I13" i="50" s="1"/>
  <c r="H33" i="21"/>
  <c r="I33" i="21" s="1"/>
  <c r="K33" i="21" s="1"/>
  <c r="H23" i="21"/>
  <c r="I23" i="21" s="1"/>
  <c r="H33" i="19"/>
  <c r="I33" i="19" s="1"/>
  <c r="K33" i="19" s="1"/>
  <c r="H30" i="19"/>
  <c r="I30" i="19" s="1"/>
  <c r="H7" i="26"/>
  <c r="I7" i="26" s="1"/>
  <c r="K7" i="26" s="1"/>
  <c r="H23" i="28"/>
  <c r="I23" i="28" s="1"/>
  <c r="H39" i="20"/>
  <c r="I39" i="20" s="1"/>
  <c r="K39" i="20" s="1"/>
  <c r="H16" i="17"/>
  <c r="I16" i="17" s="1"/>
  <c r="H15" i="17"/>
  <c r="I15" i="17" s="1"/>
  <c r="K15" i="17" s="1"/>
  <c r="H33" i="17"/>
  <c r="I33" i="17" s="1"/>
  <c r="H5" i="51"/>
  <c r="H43" i="51"/>
  <c r="I43" i="51" s="1"/>
  <c r="H17" i="51"/>
  <c r="I17" i="51" s="1"/>
  <c r="K17" i="51" s="1"/>
  <c r="H10" i="51"/>
  <c r="I10" i="51" s="1"/>
  <c r="H9" i="51"/>
  <c r="I9" i="51" s="1"/>
  <c r="K9" i="51" s="1"/>
  <c r="H30" i="35"/>
  <c r="I30" i="35" s="1"/>
  <c r="H32" i="35"/>
  <c r="I32" i="35" s="1"/>
  <c r="K32" i="35" s="1"/>
  <c r="H43" i="17"/>
  <c r="I43" i="17" s="1"/>
  <c r="H41" i="17"/>
  <c r="I41" i="17" s="1"/>
  <c r="K41" i="17" s="1"/>
  <c r="H29" i="17"/>
  <c r="I29" i="17" s="1"/>
  <c r="H6" i="17"/>
  <c r="I6" i="17" s="1"/>
  <c r="K6" i="17" s="1"/>
  <c r="H37" i="35"/>
  <c r="I37" i="35" s="1"/>
  <c r="H25" i="35"/>
  <c r="I25" i="35" s="1"/>
  <c r="H24" i="35"/>
  <c r="I24" i="35" s="1"/>
  <c r="H14" i="51"/>
  <c r="I14" i="51" s="1"/>
  <c r="K14" i="51" s="1"/>
  <c r="H20" i="51"/>
  <c r="I20" i="51" s="1"/>
  <c r="K20" i="51" s="1"/>
  <c r="H12" i="51"/>
  <c r="I12" i="51" s="1"/>
  <c r="K12" i="51" s="1"/>
  <c r="H39" i="26"/>
  <c r="I39" i="26" s="1"/>
  <c r="H11" i="17"/>
  <c r="I11" i="17" s="1"/>
  <c r="K11" i="17" s="1"/>
  <c r="H30" i="17"/>
  <c r="I30" i="17" s="1"/>
  <c r="H13" i="8"/>
  <c r="I13" i="8" s="1"/>
  <c r="H10" i="8"/>
  <c r="I10" i="8" s="1"/>
  <c r="H22" i="51"/>
  <c r="I22" i="51" s="1"/>
  <c r="K22" i="51" s="1"/>
  <c r="H11" i="51"/>
  <c r="I11" i="51" s="1"/>
  <c r="H24" i="51"/>
  <c r="I24" i="51" s="1"/>
  <c r="K24" i="51" s="1"/>
  <c r="H19" i="22"/>
  <c r="I19" i="22" s="1"/>
  <c r="H38" i="22"/>
  <c r="I38" i="22" s="1"/>
  <c r="K38" i="22" s="1"/>
  <c r="H5" i="33"/>
  <c r="H30" i="33"/>
  <c r="I30" i="33" s="1"/>
  <c r="K30" i="33" s="1"/>
  <c r="H25" i="33"/>
  <c r="I25" i="33" s="1"/>
  <c r="H38" i="31"/>
  <c r="I38" i="31" s="1"/>
  <c r="K38" i="31" s="1"/>
  <c r="H7" i="41"/>
  <c r="I7" i="41" s="1"/>
  <c r="H13" i="41"/>
  <c r="I13" i="41" s="1"/>
  <c r="K13" i="41" s="1"/>
  <c r="H17" i="35"/>
  <c r="I17" i="35" s="1"/>
  <c r="H29" i="35"/>
  <c r="I29" i="35" s="1"/>
  <c r="K29" i="35" s="1"/>
  <c r="H21" i="26"/>
  <c r="I21" i="26" s="1"/>
  <c r="H20" i="26"/>
  <c r="I20" i="26" s="1"/>
  <c r="H27" i="17"/>
  <c r="I27" i="17" s="1"/>
  <c r="H22" i="17"/>
  <c r="I22" i="17" s="1"/>
  <c r="K22" i="17" s="1"/>
  <c r="H27" i="8"/>
  <c r="I27" i="8" s="1"/>
  <c r="H34" i="8"/>
  <c r="I34" i="8" s="1"/>
  <c r="K34" i="8" s="1"/>
  <c r="H30" i="51"/>
  <c r="I30" i="51" s="1"/>
  <c r="H41" i="51"/>
  <c r="I41" i="51" s="1"/>
  <c r="K41" i="51" s="1"/>
  <c r="H34" i="51"/>
  <c r="I34" i="51" s="1"/>
  <c r="H33" i="22"/>
  <c r="I33" i="22" s="1"/>
  <c r="H30" i="22"/>
  <c r="I30" i="22" s="1"/>
  <c r="H13" i="40"/>
  <c r="I13" i="40" s="1"/>
  <c r="K13" i="40" s="1"/>
  <c r="H11" i="40"/>
  <c r="I11" i="40" s="1"/>
  <c r="H40" i="40"/>
  <c r="I40" i="40" s="1"/>
  <c r="K40" i="40" s="1"/>
  <c r="H31" i="42"/>
  <c r="I31" i="42" s="1"/>
  <c r="H23" i="39"/>
  <c r="I23" i="39" s="1"/>
  <c r="K23" i="39" s="1"/>
  <c r="H29" i="39"/>
  <c r="I29" i="39" s="1"/>
  <c r="H40" i="33"/>
  <c r="I40" i="33" s="1"/>
  <c r="H22" i="33"/>
  <c r="I22" i="33" s="1"/>
  <c r="H39" i="33"/>
  <c r="I39" i="33" s="1"/>
  <c r="K39" i="33" s="1"/>
  <c r="H11" i="31"/>
  <c r="I11" i="31" s="1"/>
  <c r="K11" i="31" s="1"/>
  <c r="H37" i="41"/>
  <c r="I37" i="41" s="1"/>
  <c r="K37" i="41" s="1"/>
  <c r="H23" i="41"/>
  <c r="I23" i="41" s="1"/>
  <c r="H19" i="35"/>
  <c r="I19" i="35" s="1"/>
  <c r="K19" i="35" s="1"/>
  <c r="H9" i="35"/>
  <c r="I9" i="35" s="1"/>
  <c r="H11" i="32"/>
  <c r="I11" i="32" s="1"/>
  <c r="H37" i="32"/>
  <c r="I37" i="32" s="1"/>
  <c r="K37" i="32" s="1"/>
  <c r="H34" i="32"/>
  <c r="I34" i="32" s="1"/>
  <c r="K34" i="32" s="1"/>
  <c r="H17" i="50"/>
  <c r="I17" i="50" s="1"/>
  <c r="H42" i="50"/>
  <c r="I42" i="50" s="1"/>
  <c r="K42" i="50" s="1"/>
  <c r="H37" i="19"/>
  <c r="I37" i="19" s="1"/>
  <c r="H39" i="19"/>
  <c r="I39" i="19" s="1"/>
  <c r="K39" i="19" s="1"/>
  <c r="H31" i="26"/>
  <c r="I31" i="26" s="1"/>
  <c r="H42" i="26"/>
  <c r="I42" i="26" s="1"/>
  <c r="K42" i="26" s="1"/>
  <c r="H7" i="20"/>
  <c r="I7" i="20" s="1"/>
  <c r="H16" i="20"/>
  <c r="I16" i="20" s="1"/>
  <c r="K16" i="20" s="1"/>
  <c r="H19" i="17"/>
  <c r="I19" i="17" s="1"/>
  <c r="H42" i="17"/>
  <c r="I42" i="17" s="1"/>
  <c r="K42" i="17" s="1"/>
  <c r="H37" i="8"/>
  <c r="I37" i="8" s="1"/>
  <c r="H18" i="8"/>
  <c r="I18" i="8" s="1"/>
  <c r="K18" i="8" s="1"/>
  <c r="H23" i="17"/>
  <c r="I23" i="17" s="1"/>
  <c r="H26" i="17"/>
  <c r="I26" i="17" s="1"/>
  <c r="H13" i="44"/>
  <c r="I13" i="44" s="1"/>
  <c r="K13" i="44" s="1"/>
  <c r="H38" i="51"/>
  <c r="I38" i="51" s="1"/>
  <c r="K38" i="51" s="1"/>
  <c r="H7" i="51"/>
  <c r="I7" i="51" s="1"/>
  <c r="K7" i="51" s="1"/>
  <c r="H36" i="51"/>
  <c r="I36" i="51" s="1"/>
  <c r="K36" i="51" s="1"/>
  <c r="H37" i="17"/>
  <c r="I37" i="17" s="1"/>
  <c r="H10" i="17"/>
  <c r="I10" i="17" s="1"/>
  <c r="K10" i="17" s="1"/>
  <c r="H13" i="26"/>
  <c r="I13" i="26" s="1"/>
  <c r="H36" i="26"/>
  <c r="I36" i="26" s="1"/>
  <c r="H5" i="17"/>
  <c r="H21" i="17"/>
  <c r="I21" i="17" s="1"/>
  <c r="K21" i="17" s="1"/>
  <c r="H18" i="17"/>
  <c r="I18" i="17" s="1"/>
  <c r="H29" i="44"/>
  <c r="I29" i="44" s="1"/>
  <c r="K29" i="44" s="1"/>
  <c r="H23" i="51"/>
  <c r="I23" i="51" s="1"/>
  <c r="H16" i="51"/>
  <c r="I16" i="51" s="1"/>
  <c r="K16" i="51" s="1"/>
  <c r="H31" i="51"/>
  <c r="I31" i="51" s="1"/>
  <c r="H28" i="51"/>
  <c r="I28" i="51" s="1"/>
  <c r="K28" i="51" s="1"/>
  <c r="H18" i="33"/>
  <c r="I18" i="33" s="1"/>
  <c r="H17" i="33"/>
  <c r="I17" i="33" s="1"/>
  <c r="K17" i="33" s="1"/>
  <c r="H43" i="33"/>
  <c r="I43" i="33" s="1"/>
  <c r="K43" i="33" s="1"/>
  <c r="H10" i="31"/>
  <c r="I10" i="31" s="1"/>
  <c r="K10" i="31" s="1"/>
  <c r="H39" i="41"/>
  <c r="I39" i="41" s="1"/>
  <c r="H22" i="35"/>
  <c r="I22" i="35" s="1"/>
  <c r="K22" i="35" s="1"/>
  <c r="H18" i="44"/>
  <c r="I18" i="44" s="1"/>
  <c r="K18" i="44" s="1"/>
  <c r="H18" i="35"/>
  <c r="I18" i="35" s="1"/>
  <c r="H15" i="35"/>
  <c r="I15" i="35" s="1"/>
  <c r="H25" i="22"/>
  <c r="I25" i="22" s="1"/>
  <c r="K25" i="22" s="1"/>
  <c r="H16" i="22"/>
  <c r="I16" i="22" s="1"/>
  <c r="H34" i="22"/>
  <c r="I34" i="22" s="1"/>
  <c r="K34" i="22" s="1"/>
  <c r="H23" i="35"/>
  <c r="I23" i="35" s="1"/>
  <c r="H43" i="26"/>
  <c r="I43" i="26" s="1"/>
  <c r="K43" i="26" s="1"/>
  <c r="H22" i="26"/>
  <c r="I22" i="26" s="1"/>
  <c r="H40" i="17"/>
  <c r="I40" i="17" s="1"/>
  <c r="H35" i="17"/>
  <c r="I35" i="17" s="1"/>
  <c r="K35" i="17" s="1"/>
  <c r="H36" i="17"/>
  <c r="I36" i="17" s="1"/>
  <c r="K36" i="17" s="1"/>
  <c r="H9" i="8"/>
  <c r="I9" i="8" s="1"/>
  <c r="K9" i="8" s="1"/>
  <c r="H6" i="8"/>
  <c r="I6" i="8" s="1"/>
  <c r="K6" i="8" s="1"/>
  <c r="H39" i="51"/>
  <c r="I39" i="51" s="1"/>
  <c r="H39" i="22"/>
  <c r="I39" i="22" s="1"/>
  <c r="K39" i="22" s="1"/>
  <c r="H24" i="22"/>
  <c r="I24" i="22" s="1"/>
  <c r="H29" i="40"/>
  <c r="I29" i="40" s="1"/>
  <c r="K29" i="40" s="1"/>
  <c r="H39" i="42"/>
  <c r="I39" i="42" s="1"/>
  <c r="K39" i="42" s="1"/>
  <c r="H20" i="39"/>
  <c r="I20" i="39" s="1"/>
  <c r="K20" i="39" s="1"/>
  <c r="H22" i="39"/>
  <c r="I22" i="39" s="1"/>
  <c r="K22" i="39" s="1"/>
  <c r="H26" i="33"/>
  <c r="I26" i="33" s="1"/>
  <c r="K26" i="33" s="1"/>
  <c r="H10" i="52"/>
  <c r="I10" i="52" s="1"/>
  <c r="H15" i="41"/>
  <c r="I15" i="41" s="1"/>
  <c r="K15" i="41" s="1"/>
  <c r="H14" i="41"/>
  <c r="I14" i="41" s="1"/>
  <c r="H6" i="35"/>
  <c r="I6" i="35" s="1"/>
  <c r="K6" i="35" s="1"/>
  <c r="H31" i="35"/>
  <c r="I31" i="35" s="1"/>
  <c r="H9" i="32"/>
  <c r="I9" i="32" s="1"/>
  <c r="K9" i="32" s="1"/>
  <c r="H28" i="32"/>
  <c r="I28" i="32" s="1"/>
  <c r="K28" i="32" s="1"/>
  <c r="H7" i="29"/>
  <c r="I7" i="29" s="1"/>
  <c r="K7" i="29" s="1"/>
  <c r="H43" i="29"/>
  <c r="I43" i="29" s="1"/>
  <c r="H28" i="29"/>
  <c r="I28" i="29" s="1"/>
  <c r="K28" i="29" s="1"/>
  <c r="H37" i="50"/>
  <c r="I37" i="50" s="1"/>
  <c r="H29" i="19"/>
  <c r="I29" i="19" s="1"/>
  <c r="H11" i="26"/>
  <c r="I11" i="26" s="1"/>
  <c r="H5" i="26"/>
  <c r="I5" i="26" s="1"/>
  <c r="H21" i="20"/>
  <c r="I21" i="20" s="1"/>
  <c r="H26" i="20"/>
  <c r="I26" i="20" s="1"/>
  <c r="K26" i="20" s="1"/>
  <c r="H32" i="17"/>
  <c r="I32" i="17" s="1"/>
  <c r="H39" i="17"/>
  <c r="I39" i="17" s="1"/>
  <c r="K39" i="17" s="1"/>
  <c r="H28" i="17"/>
  <c r="I28" i="17" s="1"/>
  <c r="H15" i="8"/>
  <c r="I15" i="8" s="1"/>
  <c r="H36" i="8"/>
  <c r="I36" i="8" s="1"/>
  <c r="K36" i="8" s="1"/>
  <c r="H9" i="44"/>
  <c r="I9" i="44" s="1"/>
  <c r="K9" i="44" s="1"/>
  <c r="H34" i="38"/>
  <c r="I34" i="38" s="1"/>
  <c r="H35" i="36"/>
  <c r="I35" i="36" s="1"/>
  <c r="K35" i="36" s="1"/>
  <c r="H7" i="36"/>
  <c r="I7" i="36" s="1"/>
  <c r="H5" i="31"/>
  <c r="I5" i="31" s="1"/>
  <c r="H41" i="31"/>
  <c r="I41" i="31" s="1"/>
  <c r="H36" i="31"/>
  <c r="I36" i="31" s="1"/>
  <c r="K36" i="31" s="1"/>
  <c r="H12" i="38"/>
  <c r="I12" i="38" s="1"/>
  <c r="H28" i="38"/>
  <c r="I28" i="38" s="1"/>
  <c r="K28" i="38" s="1"/>
  <c r="H6" i="38"/>
  <c r="I6" i="38" s="1"/>
  <c r="K6" i="38" s="1"/>
  <c r="H18" i="36"/>
  <c r="I18" i="36" s="1"/>
  <c r="K18" i="36" s="1"/>
  <c r="H15" i="36"/>
  <c r="I15" i="36" s="1"/>
  <c r="H17" i="52"/>
  <c r="I17" i="52" s="1"/>
  <c r="K17" i="52" s="1"/>
  <c r="H34" i="31"/>
  <c r="I34" i="31" s="1"/>
  <c r="K34" i="31" s="1"/>
  <c r="H27" i="31"/>
  <c r="I27" i="31" s="1"/>
  <c r="K27" i="31" s="1"/>
  <c r="H40" i="31"/>
  <c r="I40" i="31" s="1"/>
  <c r="K40" i="31" s="1"/>
  <c r="H34" i="36"/>
  <c r="I34" i="36" s="1"/>
  <c r="K34" i="36" s="1"/>
  <c r="H23" i="36"/>
  <c r="I23" i="36" s="1"/>
  <c r="K23" i="36" s="1"/>
  <c r="H5" i="52"/>
  <c r="I5" i="52" s="1"/>
  <c r="H16" i="52"/>
  <c r="I16" i="52" s="1"/>
  <c r="H24" i="31"/>
  <c r="I24" i="31" s="1"/>
  <c r="K24" i="31" s="1"/>
  <c r="H31" i="31"/>
  <c r="I31" i="31" s="1"/>
  <c r="H20" i="31"/>
  <c r="I20" i="31" s="1"/>
  <c r="H10" i="38"/>
  <c r="I10" i="38" s="1"/>
  <c r="H11" i="38"/>
  <c r="I11" i="38" s="1"/>
  <c r="K11" i="38" s="1"/>
  <c r="H29" i="26"/>
  <c r="I29" i="26" s="1"/>
  <c r="K29" i="26" s="1"/>
  <c r="H23" i="26"/>
  <c r="I23" i="26" s="1"/>
  <c r="K23" i="26" s="1"/>
  <c r="H12" i="26"/>
  <c r="I12" i="26" s="1"/>
  <c r="H35" i="20"/>
  <c r="I35" i="20" s="1"/>
  <c r="K35" i="20" s="1"/>
  <c r="H42" i="20"/>
  <c r="I42" i="20" s="1"/>
  <c r="H20" i="20"/>
  <c r="I20" i="20" s="1"/>
  <c r="K20" i="20" s="1"/>
  <c r="H35" i="8"/>
  <c r="I35" i="8" s="1"/>
  <c r="H33" i="8"/>
  <c r="I33" i="8" s="1"/>
  <c r="K33" i="8" s="1"/>
  <c r="H21" i="44"/>
  <c r="I21" i="44" s="1"/>
  <c r="K21" i="44" s="1"/>
  <c r="H38" i="44"/>
  <c r="I38" i="44" s="1"/>
  <c r="K38" i="44" s="1"/>
  <c r="H40" i="44"/>
  <c r="I40" i="44" s="1"/>
  <c r="K40" i="44" s="1"/>
  <c r="H9" i="36"/>
  <c r="I9" i="36" s="1"/>
  <c r="K9" i="36" s="1"/>
  <c r="H31" i="36"/>
  <c r="I31" i="36" s="1"/>
  <c r="H26" i="38"/>
  <c r="I26" i="38" s="1"/>
  <c r="H21" i="38"/>
  <c r="I21" i="38" s="1"/>
  <c r="H32" i="31"/>
  <c r="I32" i="31" s="1"/>
  <c r="K32" i="31" s="1"/>
  <c r="H27" i="38"/>
  <c r="I27" i="38" s="1"/>
  <c r="H43" i="38"/>
  <c r="I43" i="38" s="1"/>
  <c r="K43" i="38" s="1"/>
  <c r="H11" i="44"/>
  <c r="I11" i="44" s="1"/>
  <c r="K11" i="44" s="1"/>
  <c r="H7" i="44"/>
  <c r="I7" i="44" s="1"/>
  <c r="K7" i="44" s="1"/>
  <c r="H19" i="36"/>
  <c r="I19" i="36" s="1"/>
  <c r="K19" i="36" s="1"/>
  <c r="H25" i="36"/>
  <c r="I25" i="36" s="1"/>
  <c r="K25" i="36" s="1"/>
  <c r="H39" i="36"/>
  <c r="I39" i="36" s="1"/>
  <c r="H20" i="36"/>
  <c r="I20" i="36" s="1"/>
  <c r="K20" i="36" s="1"/>
  <c r="H12" i="52"/>
  <c r="I12" i="52" s="1"/>
  <c r="H22" i="52"/>
  <c r="I22" i="52" s="1"/>
  <c r="K22" i="52" s="1"/>
  <c r="H25" i="31"/>
  <c r="I25" i="31" s="1"/>
  <c r="H42" i="52"/>
  <c r="I42" i="52" s="1"/>
  <c r="K42" i="52" s="1"/>
  <c r="H14" i="38"/>
  <c r="I14" i="38" s="1"/>
  <c r="H8" i="38"/>
  <c r="I8" i="38" s="1"/>
  <c r="K8" i="38" s="1"/>
  <c r="H41" i="36"/>
  <c r="I41" i="36" s="1"/>
  <c r="H12" i="36"/>
  <c r="I12" i="36" s="1"/>
  <c r="K12" i="36" s="1"/>
  <c r="H16" i="36"/>
  <c r="I16" i="36" s="1"/>
  <c r="H15" i="52"/>
  <c r="I15" i="52" s="1"/>
  <c r="K15" i="52" s="1"/>
  <c r="H22" i="31"/>
  <c r="I22" i="31" s="1"/>
  <c r="H29" i="31"/>
  <c r="I29" i="31" s="1"/>
  <c r="K29" i="31" s="1"/>
  <c r="H18" i="31"/>
  <c r="I18" i="31" s="1"/>
  <c r="H38" i="36"/>
  <c r="I38" i="36" s="1"/>
  <c r="K38" i="36" s="1"/>
  <c r="H28" i="36"/>
  <c r="I28" i="36" s="1"/>
  <c r="K28" i="36" s="1"/>
  <c r="H24" i="36"/>
  <c r="I24" i="36" s="1"/>
  <c r="K24" i="36" s="1"/>
  <c r="H26" i="52"/>
  <c r="I26" i="52" s="1"/>
  <c r="K26" i="52" s="1"/>
  <c r="H31" i="52"/>
  <c r="I31" i="52" s="1"/>
  <c r="K31" i="52" s="1"/>
  <c r="H14" i="31"/>
  <c r="I14" i="31" s="1"/>
  <c r="H7" i="31"/>
  <c r="I7" i="31" s="1"/>
  <c r="K7" i="31" s="1"/>
  <c r="H38" i="35"/>
  <c r="I38" i="35" s="1"/>
  <c r="H41" i="35"/>
  <c r="I41" i="35" s="1"/>
  <c r="K41" i="35" s="1"/>
  <c r="H36" i="38"/>
  <c r="I36" i="38" s="1"/>
  <c r="H16" i="38"/>
  <c r="I16" i="38" s="1"/>
  <c r="K16" i="38" s="1"/>
  <c r="H9" i="26"/>
  <c r="I9" i="26" s="1"/>
  <c r="H10" i="26"/>
  <c r="I10" i="26" s="1"/>
  <c r="H8" i="26"/>
  <c r="I8" i="26" s="1"/>
  <c r="H11" i="8"/>
  <c r="I11" i="8" s="1"/>
  <c r="K11" i="8" s="1"/>
  <c r="H26" i="8"/>
  <c r="I26" i="8" s="1"/>
  <c r="H28" i="44"/>
  <c r="I28" i="44" s="1"/>
  <c r="K28" i="44" s="1"/>
  <c r="H37" i="36"/>
  <c r="I37" i="36" s="1"/>
  <c r="K37" i="36" s="1"/>
  <c r="H8" i="36"/>
  <c r="I8" i="36" s="1"/>
  <c r="K8" i="36" s="1"/>
  <c r="H30" i="31"/>
  <c r="I30" i="31" s="1"/>
  <c r="K30" i="31" s="1"/>
  <c r="H29" i="36"/>
  <c r="I29" i="36" s="1"/>
  <c r="K29" i="36" s="1"/>
  <c r="H42" i="36"/>
  <c r="I42" i="36" s="1"/>
  <c r="H32" i="36"/>
  <c r="I32" i="36" s="1"/>
  <c r="K32" i="36" s="1"/>
  <c r="H9" i="52"/>
  <c r="I9" i="52" s="1"/>
  <c r="H6" i="52"/>
  <c r="I6" i="52" s="1"/>
  <c r="K6" i="52" s="1"/>
  <c r="H6" i="31"/>
  <c r="I6" i="31" s="1"/>
  <c r="H17" i="31"/>
  <c r="I17" i="31" s="1"/>
  <c r="K17" i="31" s="1"/>
  <c r="H15" i="38"/>
  <c r="I15" i="38" s="1"/>
  <c r="H24" i="38"/>
  <c r="I24" i="38" s="1"/>
  <c r="K24" i="38" s="1"/>
  <c r="H26" i="44"/>
  <c r="I26" i="44" s="1"/>
  <c r="K26" i="44" s="1"/>
  <c r="H30" i="36"/>
  <c r="I30" i="36" s="1"/>
  <c r="K30" i="36" s="1"/>
  <c r="H11" i="36"/>
  <c r="I11" i="36" s="1"/>
  <c r="H40" i="36"/>
  <c r="I40" i="36" s="1"/>
  <c r="K40" i="36" s="1"/>
  <c r="H29" i="52"/>
  <c r="I29" i="52" s="1"/>
  <c r="H25" i="52"/>
  <c r="I25" i="52" s="1"/>
  <c r="K25" i="52" s="1"/>
  <c r="H9" i="31"/>
  <c r="I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K23" i="52" s="1"/>
  <c r="H19" i="31"/>
  <c r="I19" i="31" s="1"/>
  <c r="H6" i="36"/>
  <c r="I6" i="36" s="1"/>
  <c r="K6" i="36" s="1"/>
  <c r="H14" i="36"/>
  <c r="I14" i="36" s="1"/>
  <c r="K14" i="36" s="1"/>
  <c r="H35" i="52"/>
  <c r="I35" i="52" s="1"/>
  <c r="K35" i="52" s="1"/>
  <c r="H32" i="52"/>
  <c r="I32" i="52" s="1"/>
  <c r="H37" i="31"/>
  <c r="I37" i="31" s="1"/>
  <c r="K37" i="31" s="1"/>
  <c r="H42" i="31"/>
  <c r="I42" i="31" s="1"/>
  <c r="K42" i="31" s="1"/>
  <c r="H39" i="38"/>
  <c r="I39" i="38" s="1"/>
  <c r="K39" i="38" s="1"/>
  <c r="H23" i="38"/>
  <c r="I23" i="38" s="1"/>
  <c r="H25" i="38"/>
  <c r="I25" i="38" s="1"/>
  <c r="K25" i="38" s="1"/>
  <c r="H19" i="38"/>
  <c r="I19" i="38" s="1"/>
  <c r="H22" i="36"/>
  <c r="I22" i="36" s="1"/>
  <c r="K22" i="36" s="1"/>
  <c r="H26" i="36"/>
  <c r="I26" i="36" s="1"/>
  <c r="H24" i="52"/>
  <c r="I24" i="52" s="1"/>
  <c r="H21" i="52"/>
  <c r="I21" i="52" s="1"/>
  <c r="H13" i="31"/>
  <c r="I13" i="31" s="1"/>
  <c r="K13" i="31" s="1"/>
  <c r="H8" i="31"/>
  <c r="I8" i="31" s="1"/>
  <c r="H30" i="38"/>
  <c r="I30" i="38" s="1"/>
  <c r="K30" i="38" s="1"/>
  <c r="H37" i="38"/>
  <c r="I37" i="38" s="1"/>
  <c r="H33" i="38"/>
  <c r="I33" i="38" s="1"/>
  <c r="K33" i="38" s="1"/>
  <c r="H9" i="38"/>
  <c r="I9" i="38" s="1"/>
  <c r="H17" i="36"/>
  <c r="I17" i="36" s="1"/>
  <c r="K17" i="36" s="1"/>
  <c r="H13" i="52"/>
  <c r="I13" i="52" s="1"/>
  <c r="H15" i="31"/>
  <c r="I15" i="31" s="1"/>
  <c r="K15" i="31" s="1"/>
  <c r="H21" i="35"/>
  <c r="I21" i="35" s="1"/>
  <c r="H14" i="35"/>
  <c r="I14" i="35" s="1"/>
  <c r="K14" i="35" s="1"/>
  <c r="H19" i="32"/>
  <c r="I19" i="32" s="1"/>
  <c r="K19" i="32" s="1"/>
  <c r="H21" i="29"/>
  <c r="I21" i="29" s="1"/>
  <c r="K21" i="29" s="1"/>
  <c r="H35" i="29"/>
  <c r="I35" i="29" s="1"/>
  <c r="H29" i="38"/>
  <c r="I29" i="38" s="1"/>
  <c r="H18" i="38"/>
  <c r="I18" i="38" s="1"/>
  <c r="H41" i="38"/>
  <c r="I41" i="38" s="1"/>
  <c r="K41" i="38" s="1"/>
  <c r="H34" i="26"/>
  <c r="I34" i="26" s="1"/>
  <c r="H19" i="20"/>
  <c r="I19" i="20" s="1"/>
  <c r="K19" i="20" s="1"/>
  <c r="H31" i="20"/>
  <c r="I31" i="20" s="1"/>
  <c r="H13" i="17"/>
  <c r="I13" i="17" s="1"/>
  <c r="K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K18" i="42" s="1"/>
  <c r="H21" i="42"/>
  <c r="I21" i="42" s="1"/>
  <c r="K21" i="42" s="1"/>
  <c r="H16" i="42"/>
  <c r="I16" i="42" s="1"/>
  <c r="K16" i="42" s="1"/>
  <c r="H9" i="42"/>
  <c r="I9" i="42" s="1"/>
  <c r="H41" i="42"/>
  <c r="I41" i="42" s="1"/>
  <c r="K41" i="42" s="1"/>
  <c r="H40" i="52"/>
  <c r="I40" i="52" s="1"/>
  <c r="H33" i="52"/>
  <c r="I33" i="52" s="1"/>
  <c r="H14" i="52"/>
  <c r="I14" i="52" s="1"/>
  <c r="H39" i="52"/>
  <c r="I39" i="52" s="1"/>
  <c r="K39" i="52" s="1"/>
  <c r="H43" i="52"/>
  <c r="I43" i="52" s="1"/>
  <c r="H36" i="52"/>
  <c r="I36" i="52" s="1"/>
  <c r="K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K19" i="42" s="1"/>
  <c r="H10" i="42"/>
  <c r="I10" i="42" s="1"/>
  <c r="K10" i="42" s="1"/>
  <c r="H26" i="42"/>
  <c r="I26" i="42" s="1"/>
  <c r="K26" i="42" s="1"/>
  <c r="H20" i="42"/>
  <c r="I20" i="42" s="1"/>
  <c r="K20" i="42" s="1"/>
  <c r="H37" i="42"/>
  <c r="I37" i="42" s="1"/>
  <c r="K37" i="42" s="1"/>
  <c r="H38" i="42"/>
  <c r="I38" i="42" s="1"/>
  <c r="H43" i="42"/>
  <c r="I43" i="42" s="1"/>
  <c r="H32" i="42"/>
  <c r="I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K28" i="34" s="1"/>
  <c r="H35" i="12"/>
  <c r="I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H16" i="30"/>
  <c r="I16" i="30" s="1"/>
  <c r="H26" i="30"/>
  <c r="I26" i="30" s="1"/>
  <c r="K26" i="30" s="1"/>
  <c r="H22" i="43"/>
  <c r="I22" i="43" s="1"/>
  <c r="K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H31" i="30"/>
  <c r="I31" i="30" s="1"/>
  <c r="K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H36" i="30"/>
  <c r="I36" i="30" s="1"/>
  <c r="K36" i="30" s="1"/>
  <c r="H8" i="30"/>
  <c r="I8" i="30" s="1"/>
  <c r="K8" i="30" s="1"/>
  <c r="H28" i="30"/>
  <c r="I28" i="30" s="1"/>
  <c r="K28" i="30" s="1"/>
  <c r="H6" i="30"/>
  <c r="I6" i="30" s="1"/>
  <c r="H34" i="30"/>
  <c r="I34" i="30" s="1"/>
  <c r="K34" i="30" s="1"/>
  <c r="H32" i="43"/>
  <c r="I32" i="43" s="1"/>
  <c r="K32" i="43" s="1"/>
  <c r="H8" i="43"/>
  <c r="I8" i="43" s="1"/>
  <c r="K8" i="43" s="1"/>
  <c r="H26" i="43"/>
  <c r="I26" i="43" s="1"/>
  <c r="H34" i="43"/>
  <c r="I34" i="43" s="1"/>
  <c r="K34" i="43" s="1"/>
  <c r="H24" i="43"/>
  <c r="I24" i="43" s="1"/>
  <c r="K24" i="43" s="1"/>
  <c r="H41" i="43"/>
  <c r="I41" i="43" s="1"/>
  <c r="K41" i="43" s="1"/>
  <c r="H40" i="43"/>
  <c r="I40" i="43" s="1"/>
  <c r="K40" i="43" s="1"/>
  <c r="H43" i="43"/>
  <c r="I43" i="43" s="1"/>
  <c r="K43" i="43" s="1"/>
  <c r="H15" i="43"/>
  <c r="I15" i="43" s="1"/>
  <c r="K15" i="43" s="1"/>
  <c r="H6" i="43"/>
  <c r="I6" i="43" s="1"/>
  <c r="K6" i="43" s="1"/>
  <c r="H5" i="23"/>
  <c r="I5" i="23" s="1"/>
  <c r="H27" i="34"/>
  <c r="I27" i="34" s="1"/>
  <c r="H23" i="15"/>
  <c r="I23" i="15" s="1"/>
  <c r="H16" i="15"/>
  <c r="I16" i="15" s="1"/>
  <c r="K16" i="15" s="1"/>
  <c r="H23" i="12"/>
  <c r="I23" i="12" s="1"/>
  <c r="K23" i="12" s="1"/>
  <c r="H19" i="12"/>
  <c r="I19" i="12" s="1"/>
  <c r="K19" i="12" s="1"/>
  <c r="H21" i="12"/>
  <c r="I21" i="12" s="1"/>
  <c r="K21" i="12" s="1"/>
  <c r="H13" i="12"/>
  <c r="I13" i="12" s="1"/>
  <c r="K13" i="12" s="1"/>
  <c r="H31" i="12"/>
  <c r="I31" i="12" s="1"/>
  <c r="H15" i="12"/>
  <c r="I15" i="12" s="1"/>
  <c r="K15" i="12" s="1"/>
  <c r="H43" i="12"/>
  <c r="I43" i="12" s="1"/>
  <c r="K43" i="12" s="1"/>
  <c r="H17" i="12"/>
  <c r="I17" i="12" s="1"/>
  <c r="K17" i="12" s="1"/>
  <c r="H33" i="12"/>
  <c r="I33" i="12" s="1"/>
  <c r="H22" i="12"/>
  <c r="I22" i="12" s="1"/>
  <c r="H14" i="12"/>
  <c r="I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I5" i="43" s="1"/>
  <c r="H18" i="43"/>
  <c r="I18" i="43" s="1"/>
  <c r="K18" i="43" s="1"/>
  <c r="H17" i="43"/>
  <c r="I17" i="43" s="1"/>
  <c r="K17" i="43" s="1"/>
  <c r="H14" i="43"/>
  <c r="I14" i="43" s="1"/>
  <c r="H36" i="43"/>
  <c r="I36" i="43" s="1"/>
  <c r="K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H35" i="34"/>
  <c r="I35" i="34" s="1"/>
  <c r="K35" i="34" s="1"/>
  <c r="H32" i="34"/>
  <c r="I32" i="34" s="1"/>
  <c r="H26" i="34"/>
  <c r="I26" i="34" s="1"/>
  <c r="K26" i="34" s="1"/>
  <c r="H33" i="15"/>
  <c r="I33" i="15" s="1"/>
  <c r="K33" i="15" s="1"/>
  <c r="H36" i="15"/>
  <c r="I36" i="15" s="1"/>
  <c r="K36" i="15" s="1"/>
  <c r="H25" i="23"/>
  <c r="I25" i="23" s="1"/>
  <c r="H30" i="23"/>
  <c r="I30" i="23" s="1"/>
  <c r="K30" i="23" s="1"/>
  <c r="H17" i="34"/>
  <c r="I17" i="34" s="1"/>
  <c r="H29" i="34"/>
  <c r="I29" i="34" s="1"/>
  <c r="K29" i="34" s="1"/>
  <c r="H23" i="34"/>
  <c r="I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K36" i="34" s="1"/>
  <c r="H40" i="34"/>
  <c r="I40" i="34" s="1"/>
  <c r="H42" i="34"/>
  <c r="I42" i="34" s="1"/>
  <c r="K42" i="34" s="1"/>
  <c r="H10" i="34"/>
  <c r="I10" i="34" s="1"/>
  <c r="H13" i="15"/>
  <c r="I13" i="15" s="1"/>
  <c r="K13" i="15" s="1"/>
  <c r="H31" i="15"/>
  <c r="I31" i="15" s="1"/>
  <c r="H25" i="15"/>
  <c r="I25" i="15" s="1"/>
  <c r="K25" i="15" s="1"/>
  <c r="H21" i="15"/>
  <c r="I21" i="15" s="1"/>
  <c r="H30" i="15"/>
  <c r="I30" i="15" s="1"/>
  <c r="K30" i="15" s="1"/>
  <c r="H14" i="15"/>
  <c r="I14" i="15" s="1"/>
  <c r="H26" i="15"/>
  <c r="I26" i="15" s="1"/>
  <c r="K26" i="15" s="1"/>
  <c r="H20" i="15"/>
  <c r="I20" i="15" s="1"/>
  <c r="H32" i="15"/>
  <c r="I32" i="15" s="1"/>
  <c r="K32" i="15" s="1"/>
  <c r="H27" i="23"/>
  <c r="I27" i="23" s="1"/>
  <c r="K27" i="23" s="1"/>
  <c r="H23" i="23"/>
  <c r="I23" i="23" s="1"/>
  <c r="K23" i="23" s="1"/>
  <c r="H17" i="23"/>
  <c r="I17" i="23" s="1"/>
  <c r="K17" i="23" s="1"/>
  <c r="H19" i="23"/>
  <c r="I19" i="23" s="1"/>
  <c r="K19" i="23" s="1"/>
  <c r="H29" i="23"/>
  <c r="I29" i="23" s="1"/>
  <c r="K29" i="23" s="1"/>
  <c r="H38" i="23"/>
  <c r="I38" i="23" s="1"/>
  <c r="K38" i="23" s="1"/>
  <c r="H18" i="23"/>
  <c r="I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K6" i="23" s="1"/>
  <c r="H26" i="23"/>
  <c r="I26" i="23" s="1"/>
  <c r="K26" i="23" s="1"/>
  <c r="H42" i="23"/>
  <c r="I42" i="23" s="1"/>
  <c r="H22" i="23"/>
  <c r="I22" i="23" s="1"/>
  <c r="K22" i="23" s="1"/>
  <c r="H36" i="23"/>
  <c r="I36" i="23" s="1"/>
  <c r="K36" i="23" s="1"/>
  <c r="K27" i="51"/>
  <c r="K30" i="51"/>
  <c r="K23" i="51"/>
  <c r="K39" i="51"/>
  <c r="K43" i="51"/>
  <c r="K29" i="51"/>
  <c r="K42" i="51"/>
  <c r="K34" i="51"/>
  <c r="K37" i="51"/>
  <c r="K15" i="51"/>
  <c r="K31" i="51"/>
  <c r="K6" i="51"/>
  <c r="K26" i="51"/>
  <c r="K10" i="51"/>
  <c r="K40" i="51"/>
  <c r="K11" i="51"/>
  <c r="K25" i="51"/>
  <c r="K19"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K7" i="25"/>
  <c r="K23" i="25"/>
  <c r="K39" i="25"/>
  <c r="K11" i="25"/>
  <c r="K29" i="25"/>
  <c r="K13" i="25"/>
  <c r="K17" i="25"/>
  <c r="K14" i="25"/>
  <c r="K32" i="25"/>
  <c r="K38" i="25"/>
  <c r="K30" i="25"/>
  <c r="K8" i="25"/>
  <c r="K28" i="25"/>
  <c r="K12" i="25"/>
  <c r="K23" i="22"/>
  <c r="K27" i="22"/>
  <c r="K7" i="22"/>
  <c r="K17" i="22"/>
  <c r="K35" i="22"/>
  <c r="K19" i="22"/>
  <c r="K13" i="22"/>
  <c r="K16" i="22"/>
  <c r="K32" i="22"/>
  <c r="K20" i="22"/>
  <c r="K28" i="22"/>
  <c r="K6" i="22"/>
  <c r="K35" i="12"/>
  <c r="K27" i="12"/>
  <c r="K40" i="12"/>
  <c r="K8" i="12"/>
  <c r="K22" i="40"/>
  <c r="K19" i="40"/>
  <c r="I5" i="40"/>
  <c r="K41" i="40"/>
  <c r="K27" i="40"/>
  <c r="K34" i="40"/>
  <c r="K21" i="40"/>
  <c r="K26" i="40"/>
  <c r="K23" i="40"/>
  <c r="K39" i="40"/>
  <c r="K16" i="40"/>
  <c r="K32" i="40"/>
  <c r="K35" i="30"/>
  <c r="K39" i="30"/>
  <c r="K24" i="30"/>
  <c r="K22" i="30"/>
  <c r="K16" i="30"/>
  <c r="K30" i="42"/>
  <c r="K22" i="42"/>
  <c r="K12" i="42"/>
  <c r="K42" i="42"/>
  <c r="K23" i="42"/>
  <c r="K6" i="42"/>
  <c r="K28" i="42"/>
  <c r="K31" i="42"/>
  <c r="K8" i="42"/>
  <c r="K40" i="42"/>
  <c r="K17" i="42"/>
  <c r="K12" i="39"/>
  <c r="K34" i="39"/>
  <c r="K13" i="39"/>
  <c r="K43" i="39"/>
  <c r="K26" i="39"/>
  <c r="K29" i="39"/>
  <c r="K8" i="39"/>
  <c r="K40" i="39"/>
  <c r="K33" i="39"/>
  <c r="K6" i="39"/>
  <c r="K11" i="36"/>
  <c r="K33" i="36"/>
  <c r="K36" i="36"/>
  <c r="K15" i="36"/>
  <c r="K31" i="36"/>
  <c r="I5" i="33"/>
  <c r="K24" i="33"/>
  <c r="K12" i="33"/>
  <c r="K18" i="33"/>
  <c r="K8" i="33"/>
  <c r="K10" i="33"/>
  <c r="K33" i="33"/>
  <c r="K9" i="33"/>
  <c r="K37" i="33"/>
  <c r="K7" i="33"/>
  <c r="K25" i="33"/>
  <c r="K27" i="33"/>
  <c r="K10" i="52"/>
  <c r="K29" i="52"/>
  <c r="K13" i="52"/>
  <c r="K16" i="52"/>
  <c r="K19" i="52"/>
  <c r="K21" i="52"/>
  <c r="K26" i="43"/>
  <c r="K25" i="43"/>
  <c r="K20" i="43"/>
  <c r="K14" i="31"/>
  <c r="K9" i="31"/>
  <c r="K35" i="31"/>
  <c r="K25" i="31"/>
  <c r="K39" i="31"/>
  <c r="K16" i="31"/>
  <c r="K26" i="41"/>
  <c r="K29" i="41"/>
  <c r="K34" i="41"/>
  <c r="K36" i="41"/>
  <c r="K27" i="41"/>
  <c r="K14" i="41"/>
  <c r="K31" i="41"/>
  <c r="K42" i="41"/>
  <c r="K23" i="41"/>
  <c r="K24" i="41"/>
  <c r="K40" i="41"/>
  <c r="K17" i="41"/>
  <c r="K6" i="41"/>
  <c r="K21" i="35"/>
  <c r="K17" i="35"/>
  <c r="K40" i="35"/>
  <c r="K38" i="35"/>
  <c r="K12" i="35"/>
  <c r="K8" i="35"/>
  <c r="K11" i="35"/>
  <c r="K13" i="35"/>
  <c r="K15" i="35"/>
  <c r="K31" i="35"/>
  <c r="K43" i="35"/>
  <c r="K36" i="35"/>
  <c r="K25" i="32"/>
  <c r="K39" i="32"/>
  <c r="K41" i="32"/>
  <c r="K43" i="32"/>
  <c r="K23" i="32"/>
  <c r="K17" i="32"/>
  <c r="K35" i="32"/>
  <c r="K21" i="32"/>
  <c r="K14" i="32"/>
  <c r="K38" i="32"/>
  <c r="K30" i="32"/>
  <c r="K22" i="32"/>
  <c r="K26" i="32"/>
  <c r="K10" i="32"/>
  <c r="K25" i="23"/>
  <c r="K13" i="23"/>
  <c r="K18" i="23"/>
  <c r="K10" i="23"/>
  <c r="K9" i="29"/>
  <c r="K37" i="29"/>
  <c r="K39" i="29"/>
  <c r="K15" i="29"/>
  <c r="K33" i="29"/>
  <c r="K11" i="29"/>
  <c r="K27" i="29"/>
  <c r="K43" i="29"/>
  <c r="K16" i="29"/>
  <c r="K26" i="29"/>
  <c r="K10" i="29"/>
  <c r="K22" i="29"/>
  <c r="K24" i="29"/>
  <c r="K36" i="29"/>
  <c r="K20" i="29"/>
  <c r="K26" i="50"/>
  <c r="K43" i="50"/>
  <c r="K34" i="50"/>
  <c r="K21" i="50"/>
  <c r="K36" i="50"/>
  <c r="K27" i="50"/>
  <c r="K13" i="50"/>
  <c r="K35" i="50"/>
  <c r="K15" i="50"/>
  <c r="K6" i="50"/>
  <c r="K16" i="50"/>
  <c r="I5" i="21"/>
  <c r="K13" i="21"/>
  <c r="K27" i="21"/>
  <c r="K11" i="21"/>
  <c r="K31" i="21"/>
  <c r="K15" i="21"/>
  <c r="K40" i="21"/>
  <c r="K32" i="21"/>
  <c r="K24" i="21"/>
  <c r="K16" i="21"/>
  <c r="K38" i="21"/>
  <c r="K22" i="21"/>
  <c r="K14" i="21"/>
  <c r="K6" i="21"/>
  <c r="K24" i="19"/>
  <c r="K8" i="19"/>
  <c r="K35" i="19"/>
  <c r="K17" i="19"/>
  <c r="K25" i="19"/>
  <c r="K41" i="19"/>
  <c r="K14" i="19"/>
  <c r="K38" i="19"/>
  <c r="K30" i="19"/>
  <c r="K18" i="19"/>
  <c r="K26" i="19"/>
  <c r="K12" i="38"/>
  <c r="K10" i="38"/>
  <c r="I5" i="38"/>
  <c r="K14" i="38"/>
  <c r="K15" i="38"/>
  <c r="K20" i="38"/>
  <c r="K7" i="38"/>
  <c r="K37" i="38"/>
  <c r="K17" i="38"/>
  <c r="K35" i="26"/>
  <c r="K13" i="26"/>
  <c r="K11" i="26"/>
  <c r="K19" i="26"/>
  <c r="K41" i="26"/>
  <c r="K39" i="26"/>
  <c r="K22" i="26"/>
  <c r="K12" i="26"/>
  <c r="K16" i="26"/>
  <c r="K15" i="24"/>
  <c r="K25" i="24"/>
  <c r="K9" i="24"/>
  <c r="K37" i="24"/>
  <c r="K11" i="24"/>
  <c r="K43" i="24"/>
  <c r="K22" i="24"/>
  <c r="K14" i="24"/>
  <c r="K34" i="24"/>
  <c r="K26" i="24"/>
  <c r="K42" i="24"/>
  <c r="K20" i="24"/>
  <c r="K40" i="24"/>
  <c r="K24" i="24"/>
  <c r="K17" i="28"/>
  <c r="K15" i="28"/>
  <c r="K11" i="28"/>
  <c r="K39" i="28"/>
  <c r="K9" i="28"/>
  <c r="K27" i="28"/>
  <c r="K6" i="28"/>
  <c r="K34" i="28"/>
  <c r="K22" i="28"/>
  <c r="I5" i="28"/>
  <c r="K30" i="28"/>
  <c r="K10" i="28"/>
  <c r="K32" i="28"/>
  <c r="K16" i="28"/>
  <c r="K38" i="37"/>
  <c r="K34" i="37"/>
  <c r="K12" i="37"/>
  <c r="K26" i="37"/>
  <c r="K27" i="37"/>
  <c r="K18" i="37"/>
  <c r="K15" i="37"/>
  <c r="I5" i="37"/>
  <c r="K31" i="37"/>
  <c r="K20" i="37"/>
  <c r="K42" i="37"/>
  <c r="K23" i="37"/>
  <c r="K8" i="37"/>
  <c r="K24" i="37"/>
  <c r="K40" i="37"/>
  <c r="K17" i="37"/>
  <c r="K33" i="37"/>
  <c r="K6" i="37"/>
  <c r="K43" i="34"/>
  <c r="K6" i="34"/>
  <c r="K18" i="34"/>
  <c r="K6" i="15"/>
  <c r="K8" i="15"/>
  <c r="K11" i="20"/>
  <c r="K29" i="20"/>
  <c r="K27" i="20"/>
  <c r="K7" i="20"/>
  <c r="K23" i="20"/>
  <c r="K42" i="20"/>
  <c r="K38" i="20"/>
  <c r="K14" i="20"/>
  <c r="K32" i="20"/>
  <c r="K36" i="20"/>
  <c r="I5" i="17"/>
  <c r="K32" i="17"/>
  <c r="K16" i="17"/>
  <c r="K29" i="17"/>
  <c r="K27" i="17"/>
  <c r="K23" i="17"/>
  <c r="K25" i="17"/>
  <c r="K38" i="17"/>
  <c r="K30" i="17"/>
  <c r="K18" i="17"/>
  <c r="K28" i="17"/>
  <c r="K40" i="8"/>
  <c r="K8" i="8"/>
  <c r="K35" i="8"/>
  <c r="K37" i="8"/>
  <c r="K29" i="8"/>
  <c r="K21" i="8"/>
  <c r="K25" i="8"/>
  <c r="K41" i="8"/>
  <c r="K17" i="8"/>
  <c r="K42" i="8"/>
  <c r="K14"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9" i="25"/>
  <c r="K41" i="25"/>
  <c r="K22" i="25"/>
  <c r="K42" i="25"/>
  <c r="K26" i="25"/>
  <c r="K16" i="25"/>
  <c r="K40" i="25"/>
  <c r="K18" i="25"/>
  <c r="K20" i="25"/>
  <c r="K9" i="22"/>
  <c r="K41" i="22"/>
  <c r="K43" i="22"/>
  <c r="K31" i="22"/>
  <c r="K15" i="22"/>
  <c r="K33" i="22"/>
  <c r="K21" i="22"/>
  <c r="K37" i="22"/>
  <c r="K24" i="22"/>
  <c r="K36" i="22"/>
  <c r="I5" i="22"/>
  <c r="K12" i="22"/>
  <c r="K30" i="22"/>
  <c r="K26" i="22"/>
  <c r="K10" i="22"/>
  <c r="K31" i="12"/>
  <c r="K33" i="12"/>
  <c r="K22" i="12"/>
  <c r="K14" i="12"/>
  <c r="K26" i="12"/>
  <c r="K16" i="12"/>
  <c r="K35" i="40"/>
  <c r="K10" i="40"/>
  <c r="K30" i="40"/>
  <c r="K18" i="40"/>
  <c r="K20" i="40"/>
  <c r="K9" i="40"/>
  <c r="K28" i="40"/>
  <c r="K11" i="40"/>
  <c r="K33" i="40"/>
  <c r="K14" i="40"/>
  <c r="K36" i="40"/>
  <c r="K31" i="40"/>
  <c r="K24" i="40"/>
  <c r="K13" i="30"/>
  <c r="K43" i="30"/>
  <c r="K25" i="30"/>
  <c r="K30" i="30"/>
  <c r="K6" i="30"/>
  <c r="K18" i="30"/>
  <c r="K35" i="42"/>
  <c r="I5" i="42"/>
  <c r="K27" i="42"/>
  <c r="K7" i="42"/>
  <c r="K38" i="42"/>
  <c r="K43" i="42"/>
  <c r="K32" i="42"/>
  <c r="K9" i="42"/>
  <c r="K25" i="42"/>
  <c r="K21" i="39"/>
  <c r="K37" i="39"/>
  <c r="K31" i="39"/>
  <c r="K38" i="39"/>
  <c r="K27" i="39"/>
  <c r="K14" i="39"/>
  <c r="K36" i="39"/>
  <c r="K19" i="39"/>
  <c r="K39" i="39"/>
  <c r="K16" i="39"/>
  <c r="K32" i="39"/>
  <c r="K9" i="39"/>
  <c r="K25" i="39"/>
  <c r="K41" i="39"/>
  <c r="K41" i="36"/>
  <c r="K27" i="36"/>
  <c r="K42" i="36"/>
  <c r="K43" i="36"/>
  <c r="K26" i="36"/>
  <c r="K7" i="36"/>
  <c r="K39" i="36"/>
  <c r="K16" i="36"/>
  <c r="I5" i="36"/>
  <c r="K40" i="33"/>
  <c r="K34" i="33"/>
  <c r="K28" i="33"/>
  <c r="K42" i="33"/>
  <c r="K20" i="33"/>
  <c r="K38" i="33"/>
  <c r="K22" i="33"/>
  <c r="K6" i="33"/>
  <c r="K15" i="33"/>
  <c r="K31" i="33"/>
  <c r="K13" i="33"/>
  <c r="K21" i="33"/>
  <c r="K19" i="33"/>
  <c r="K35" i="33"/>
  <c r="K40" i="52"/>
  <c r="K12" i="52"/>
  <c r="K33" i="52"/>
  <c r="K9" i="52"/>
  <c r="K14" i="52"/>
  <c r="K24" i="52"/>
  <c r="K43" i="52"/>
  <c r="K41" i="52"/>
  <c r="K38" i="52"/>
  <c r="K8" i="52"/>
  <c r="K20" i="52"/>
  <c r="K32" i="52"/>
  <c r="K18" i="52"/>
  <c r="K19" i="43"/>
  <c r="K10" i="43"/>
  <c r="K14" i="43"/>
  <c r="K27" i="43"/>
  <c r="K12" i="43"/>
  <c r="K28" i="43"/>
  <c r="K39" i="43"/>
  <c r="K22" i="31"/>
  <c r="K6" i="31"/>
  <c r="K19" i="31"/>
  <c r="K41" i="31"/>
  <c r="K31" i="31"/>
  <c r="K33" i="31"/>
  <c r="K8" i="31"/>
  <c r="K20" i="31"/>
  <c r="K18" i="31"/>
  <c r="K12" i="41"/>
  <c r="K38" i="41"/>
  <c r="K21" i="41"/>
  <c r="K7" i="41"/>
  <c r="K22" i="41"/>
  <c r="K39" i="41"/>
  <c r="K28" i="41"/>
  <c r="K10" i="41"/>
  <c r="K30" i="41"/>
  <c r="K35" i="41"/>
  <c r="K32" i="41"/>
  <c r="K9" i="41"/>
  <c r="K25" i="41"/>
  <c r="K35" i="35"/>
  <c r="K37" i="35"/>
  <c r="K18" i="35"/>
  <c r="K42" i="35"/>
  <c r="K30" i="35"/>
  <c r="K25" i="35"/>
  <c r="K9" i="35"/>
  <c r="K27" i="35"/>
  <c r="K7" i="35"/>
  <c r="K23" i="35"/>
  <c r="K39" i="35"/>
  <c r="K20" i="35"/>
  <c r="K10" i="35"/>
  <c r="K34" i="35"/>
  <c r="K24" i="35"/>
  <c r="K11" i="32"/>
  <c r="K27" i="32"/>
  <c r="K15" i="32"/>
  <c r="K33" i="32"/>
  <c r="K13" i="32"/>
  <c r="K29" i="32"/>
  <c r="K36" i="32"/>
  <c r="K24" i="32"/>
  <c r="K6" i="32"/>
  <c r="K8" i="32"/>
  <c r="K20" i="32"/>
  <c r="K16" i="32"/>
  <c r="K32"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42" i="23"/>
  <c r="K20" i="23"/>
  <c r="I5" i="29"/>
  <c r="K23" i="29"/>
  <c r="K25" i="29"/>
  <c r="K41" i="29"/>
  <c r="K29" i="29"/>
  <c r="K13" i="29"/>
  <c r="K31" i="29"/>
  <c r="K19" i="29"/>
  <c r="K35" i="29"/>
  <c r="K38" i="29"/>
  <c r="K6" i="29"/>
  <c r="K32" i="29"/>
  <c r="K42" i="29"/>
  <c r="K34" i="29"/>
  <c r="K14" i="29"/>
  <c r="K30" i="29"/>
  <c r="K8" i="29"/>
  <c r="K12" i="29"/>
  <c r="K28" i="50"/>
  <c r="K29" i="50"/>
  <c r="K17" i="50"/>
  <c r="K9" i="50"/>
  <c r="K37" i="50"/>
  <c r="K24" i="50"/>
  <c r="K11" i="50"/>
  <c r="K41" i="50"/>
  <c r="K20" i="50"/>
  <c r="K25" i="50"/>
  <c r="K14" i="50"/>
  <c r="K30" i="50"/>
  <c r="K7" i="50"/>
  <c r="K23" i="50"/>
  <c r="K39"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29" i="21"/>
  <c r="K41" i="21"/>
  <c r="K19" i="21"/>
  <c r="K39" i="21"/>
  <c r="K23" i="21"/>
  <c r="K7" i="21"/>
  <c r="K36" i="21"/>
  <c r="K28" i="21"/>
  <c r="K20" i="21"/>
  <c r="K12" i="21"/>
  <c r="K34" i="21"/>
  <c r="K26" i="21"/>
  <c r="K18" i="21"/>
  <c r="K10" i="21"/>
  <c r="I5" i="19"/>
  <c r="K32" i="19"/>
  <c r="K16" i="19"/>
  <c r="K21" i="19"/>
  <c r="K37" i="19"/>
  <c r="K11" i="19"/>
  <c r="K29" i="19"/>
  <c r="K27" i="19"/>
  <c r="K23" i="19"/>
  <c r="K6" i="19"/>
  <c r="K34" i="19"/>
  <c r="K42" i="19"/>
  <c r="K10" i="19"/>
  <c r="K28" i="19"/>
  <c r="K12" i="19"/>
  <c r="K19" i="38"/>
  <c r="K29" i="38"/>
  <c r="K13" i="38"/>
  <c r="K26" i="38"/>
  <c r="K27" i="38"/>
  <c r="K36" i="38"/>
  <c r="K35" i="38"/>
  <c r="K34" i="38"/>
  <c r="K23" i="38"/>
  <c r="K18" i="38"/>
  <c r="K38" i="38"/>
  <c r="K21" i="38"/>
  <c r="K9" i="38"/>
  <c r="K21" i="26"/>
  <c r="K31" i="26"/>
  <c r="K27" i="26"/>
  <c r="K9" i="26"/>
  <c r="K37" i="26"/>
  <c r="K34" i="26"/>
  <c r="K33" i="26"/>
  <c r="K20" i="26"/>
  <c r="K36" i="26"/>
  <c r="K28" i="26"/>
  <c r="K6" i="26"/>
  <c r="K24" i="26"/>
  <c r="K8" i="26"/>
  <c r="K31" i="24"/>
  <c r="K13" i="24"/>
  <c r="K29" i="24"/>
  <c r="K21" i="24"/>
  <c r="K35" i="24"/>
  <c r="K36" i="24"/>
  <c r="K6" i="24"/>
  <c r="K28" i="24"/>
  <c r="K18" i="24"/>
  <c r="K12" i="24"/>
  <c r="K30" i="24"/>
  <c r="K10" i="24"/>
  <c r="K32" i="24"/>
  <c r="K16" i="24"/>
  <c r="K31" i="28"/>
  <c r="K35" i="28"/>
  <c r="K25" i="28"/>
  <c r="K43" i="28"/>
  <c r="K23" i="28"/>
  <c r="K41" i="28"/>
  <c r="K37" i="28"/>
  <c r="K18" i="28"/>
  <c r="K28" i="28"/>
  <c r="K12" i="28"/>
  <c r="K36" i="28"/>
  <c r="K14" i="28"/>
  <c r="K42" i="28"/>
  <c r="K20" i="28"/>
  <c r="K8" i="28"/>
  <c r="K21" i="37"/>
  <c r="K39" i="37"/>
  <c r="K29" i="37"/>
  <c r="K11" i="37"/>
  <c r="K7" i="37"/>
  <c r="K43" i="37"/>
  <c r="K36" i="37"/>
  <c r="K37" i="37"/>
  <c r="K28" i="37"/>
  <c r="K19" i="37"/>
  <c r="K10" i="37"/>
  <c r="K30" i="37"/>
  <c r="K13" i="37"/>
  <c r="K35" i="37"/>
  <c r="K16" i="37"/>
  <c r="K32" i="37"/>
  <c r="K9" i="37"/>
  <c r="K41" i="37"/>
  <c r="K17" i="34"/>
  <c r="K11" i="34"/>
  <c r="K27" i="34"/>
  <c r="K7" i="34"/>
  <c r="K23" i="34"/>
  <c r="K32" i="34"/>
  <c r="I5" i="34"/>
  <c r="K40" i="34"/>
  <c r="K20" i="34"/>
  <c r="K10" i="34"/>
  <c r="K23" i="15"/>
  <c r="K31" i="15"/>
  <c r="K39" i="15"/>
  <c r="K21" i="15"/>
  <c r="K38" i="15"/>
  <c r="K14" i="15"/>
  <c r="K18" i="15"/>
  <c r="K20" i="15"/>
  <c r="K21" i="20"/>
  <c r="K37" i="20"/>
  <c r="K43" i="20"/>
  <c r="K13" i="20"/>
  <c r="K41" i="20"/>
  <c r="K15" i="20"/>
  <c r="K31" i="20"/>
  <c r="K10" i="20"/>
  <c r="K18" i="20"/>
  <c r="K22" i="20"/>
  <c r="K30" i="20"/>
  <c r="K40" i="20"/>
  <c r="K8" i="20"/>
  <c r="K28" i="20"/>
  <c r="K40" i="17"/>
  <c r="K43" i="17"/>
  <c r="K31" i="17"/>
  <c r="K19" i="17"/>
  <c r="K37" i="17"/>
  <c r="K33" i="17"/>
  <c r="K14" i="17"/>
  <c r="K26" i="17"/>
  <c r="K34" i="17"/>
  <c r="K20" i="17"/>
  <c r="I5" i="8"/>
  <c r="K32" i="8"/>
  <c r="K16" i="8"/>
  <c r="K13" i="8"/>
  <c r="K27" i="8"/>
  <c r="K19" i="8"/>
  <c r="K43" i="8"/>
  <c r="K15" i="8"/>
  <c r="K31" i="8"/>
  <c r="K7" i="8"/>
  <c r="K23" i="8"/>
  <c r="K39" i="8"/>
  <c r="K10" i="8"/>
  <c r="K26" i="8"/>
  <c r="K30" i="8"/>
  <c r="K38" i="8"/>
  <c r="K28" i="8"/>
  <c r="K12" i="8"/>
  <c r="I44" i="26" l="1"/>
  <c r="K10" i="26"/>
  <c r="H44" i="24"/>
  <c r="H44" i="17"/>
  <c r="H44" i="31"/>
  <c r="H44" i="42"/>
  <c r="H44" i="40"/>
  <c r="H44" i="51"/>
  <c r="H44" i="8"/>
  <c r="H44" i="19"/>
  <c r="H44" i="39"/>
  <c r="H44" i="37"/>
  <c r="H44" i="28"/>
  <c r="H44" i="21"/>
  <c r="H44" i="32"/>
  <c r="H44" i="25"/>
  <c r="H44" i="20"/>
  <c r="H44" i="26"/>
  <c r="H44" i="29"/>
  <c r="H44" i="36"/>
  <c r="H44" i="22"/>
  <c r="H44" i="41"/>
  <c r="H44" i="33"/>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K5" i="51" l="1"/>
  <c r="K44" i="51" s="1"/>
  <c r="M44" i="51"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<sst xmlns="http://schemas.openxmlformats.org/spreadsheetml/2006/main" count="7896" uniqueCount="649">
  <si>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</si>
  <si>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</si>
  <si>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</si>
  <si>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</si>
  <si>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</si>
  <si>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</si>
  <si>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</si>
  <si>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</si>
  <si>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</si>
  <si>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</si>
  <si>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</si>
  <si>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</si>
  <si>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</si>
  <si>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</si>
  <si>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</si>
  <si>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</si>
  <si>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</si>
  <si>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</si>
  <si>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</si>
  <si>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</si>
  <si>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</si>
  <si>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</si>
  <si>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</si>
  <si>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</si>
  <si>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</si>
  <si>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</si>
  <si>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</si>
  <si>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</si>
  <si>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</si>
  <si>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</si>
  <si>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</si>
  <si>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</si>
  <si>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</si>
  <si>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</si>
  <si>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</si>
  <si>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</si>
  <si>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</si>
  <si>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</si>
  <si>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</si>
  <si>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</si>
  <si>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</si>
  <si>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</si>
  <si>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</si>
  <si>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</si>
  <si>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</si>
  <si>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</si>
  <si>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</si>
  <si>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</si>
  <si>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</si>
  <si>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</si>
  <si>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</si>
  <si>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</si>
  <si>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</si>
  <si>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</si>
  <si>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</si>
  <si>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</si>
  <si>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</si>
  <si>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</si>
  <si>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</si>
  <si>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</si>
  <si>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</si>
  <si>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</si>
  <si>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</si>
  <si>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</si>
  <si>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</si>
  <si>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</si>
  <si>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</si>
  <si>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</si>
  <si>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</si>
  <si>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</si>
  <si>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</si>
  <si>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</si>
  <si>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</si>
  <si>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</si>
  <si>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</si>
  <si>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</si>
  <si>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</si>
  <si>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</si>
  <si>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</si>
  <si>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</si>
  <si>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</si>
  <si>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</si>
  <si>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</si>
  <si>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</si>
  <si>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</si>
  <si>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</si>
  <si>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</si>
  <si>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</si>
  <si>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</si>
  <si>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</si>
  <si>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</si>
  <si>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</si>
  <si>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</si>
  <si>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</si>
  <si>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</si>
  <si>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</si>
  <si>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</si>
  <si>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</si>
  <si>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</si>
  <si>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</si>
  <si>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</si>
  <si>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</si>
  <si>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</si>
  <si>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</si>
  <si>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</si>
  <si>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</si>
  <si>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</si>
  <si>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</si>
  <si>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</si>
  <si>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</si>
  <si>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</si>
  <si>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</si>
  <si>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</si>
  <si>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</si>
  <si>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</si>
  <si>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</si>
  <si>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</si>
  <si>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</si>
  <si>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</si>
  <si>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</si>
  <si>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</si>
  <si>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</si>
  <si>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</si>
  <si>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</si>
  <si>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</si>
  <si>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</si>
  <si>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</si>
  <si>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</si>
  <si>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</si>
  <si>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</si>
  <si>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</si>
  <si>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</si>
  <si>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</si>
  <si>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</si>
  <si>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</si>
  <si>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</si>
  <si>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</si>
  <si>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</si>
  <si>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</si>
  <si>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</si>
  <si>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</si>
  <si>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</si>
  <si>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</si>
  <si>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</si>
  <si>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</si>
  <si>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</si>
  <si>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</si>
  <si>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</si>
  <si>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</si>
  <si>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</si>
  <si>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</si>
  <si>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</si>
  <si>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</si>
  <si>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</si>
  <si>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</si>
  <si>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</si>
  <si>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</si>
  <si>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</si>
  <si>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</si>
  <si>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</si>
  <si>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</si>
  <si>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</si>
  <si>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</si>
  <si>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</si>
  <si>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</si>
  <si>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</si>
  <si>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</si>
  <si>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</si>
  <si>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</si>
  <si>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</si>
  <si>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</si>
  <si>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</si>
  <si>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</si>
  <si>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</si>
  <si>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</si>
  <si>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</si>
  <si>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</si>
  <si>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</si>
  <si>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</si>
  <si>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</si>
  <si>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</si>
  <si>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</si>
  <si>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</si>
  <si>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</si>
  <si>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</si>
  <si>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</si>
  <si>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</si>
  <si>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</si>
  <si>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</si>
  <si>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</si>
  <si>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</si>
  <si>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</si>
  <si>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</si>
  <si>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</si>
  <si>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</si>
  <si>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</si>
  <si>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</si>
  <si>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</si>
  <si>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</si>
  <si>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</si>
  <si>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</si>
  <si>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</si>
  <si>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</si>
  <si>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</si>
  <si>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</si>
  <si>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</si>
  <si>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</si>
  <si>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</si>
  <si>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</si>
  <si>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</si>
  <si>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</si>
  <si>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</si>
  <si>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</si>
  <si>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</si>
  <si>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</si>
  <si>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</si>
  <si>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</si>
  <si>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</si>
  <si>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</si>
  <si>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</si>
  <si>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</si>
  <si>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</si>
  <si>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</si>
  <si>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</si>
  <si>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</si>
  <si>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</si>
  <si>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</si>
  <si>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</si>
  <si>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</si>
  <si>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</si>
  <si>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</si>
  <si>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</si>
  <si>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</si>
  <si>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</si>
  <si>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</si>
  <si>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</si>
  <si>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</si>
  <si>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</si>
  <si>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</si>
  <si>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</si>
  <si>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</si>
  <si>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</si>
  <si>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</si>
  <si>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</si>
  <si>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</si>
  <si>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</si>
  <si>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</si>
  <si>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</si>
  <si>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</si>
  <si>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</si>
  <si>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</si>
  <si>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</si>
  <si>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</si>
  <si>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</si>
  <si>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</si>
  <si>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</si>
  <si>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</si>
  <si>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</si>
  <si>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</si>
  <si>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</si>
  <si>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</si>
  <si>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</si>
  <si>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</si>
  <si>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</si>
  <si>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</si>
  <si>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</si>
  <si>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</si>
  <si>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</si>
  <si>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</si>
  <si>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</si>
  <si>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</si>
  <si>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</si>
  <si>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</si>
  <si>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</si>
  <si>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</si>
  <si>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</si>
  <si>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</si>
  <si>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</si>
  <si>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</si>
  <si>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</si>
  <si>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</si>
  <si>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</si>
  <si>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</si>
  <si>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</si>
  <si>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</si>
  <si>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</si>
  <si>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</si>
  <si>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</si>
  <si>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</si>
  <si>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</si>
  <si>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</si>
  <si>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</si>
  <si>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</si>
  <si>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</si>
  <si>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</si>
  <si>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</si>
  <si>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</si>
  <si>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</si>
  <si>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</si>
  <si>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</si>
  <si>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</si>
  <si>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</si>
  <si>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</si>
  <si>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</si>
  <si>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</si>
  <si>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</si>
  <si>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</si>
  <si>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</si>
  <si>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</si>
  <si>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</si>
  <si>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</si>
  <si>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</si>
  <si>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</si>
  <si>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</si>
  <si>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</si>
  <si>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</si>
  <si>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</si>
  <si>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</si>
  <si>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</si>
  <si>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</si>
  <si>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</si>
  <si>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</si>
  <si>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</si>
  <si>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</si>
  <si>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</si>
  <si>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</si>
  <si>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</si>
  <si>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</si>
  <si>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</si>
  <si>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</si>
  <si>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</si>
  <si>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</si>
  <si>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</si>
  <si>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</si>
  <si>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</si>
  <si>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</si>
  <si>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</si>
  <si>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</si>
  <si>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</si>
  <si>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</si>
  <si>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</si>
  <si>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</si>
  <si>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</si>
  <si>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</si>
  <si>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</si>
  <si>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</si>
  <si>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</si>
  <si>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</si>
  <si>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</si>
  <si>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</si>
  <si>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</si>
  <si>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</si>
  <si>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</si>
  <si>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</si>
  <si>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</si>
  <si>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</si>
  <si>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</si>
  <si>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</si>
  <si>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</si>
  <si>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</si>
  <si>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</si>
  <si>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</si>
  <si>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</si>
  <si>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</si>
  <si>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</si>
  <si>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</si>
  <si>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</si>
  <si>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</si>
  <si>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</si>
  <si>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</si>
  <si>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</si>
  <si>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</si>
  <si>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</si>
  <si>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</si>
  <si>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</si>
  <si>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</si>
  <si>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</si>
  <si>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</si>
  <si>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</si>
  <si>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</si>
  <si>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</si>
  <si>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</si>
  <si>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</si>
  <si>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</si>
  <si>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</si>
  <si>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</si>
  <si>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</si>
  <si>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</si>
  <si>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</si>
  <si>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</si>
  <si>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</si>
  <si>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</si>
  <si>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</si>
  <si>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</si>
  <si>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</si>
  <si>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</si>
  <si>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</si>
  <si>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</si>
  <si>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</si>
  <si>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</si>
  <si>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</si>
  <si>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</si>
  <si>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</si>
  <si>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</si>
  <si>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</si>
  <si>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</si>
  <si>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</si>
  <si>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</si>
  <si>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</si>
  <si>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</si>
  <si>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</si>
  <si>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</si>
  <si>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</si>
  <si>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</si>
  <si>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</si>
  <si>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</si>
  <si>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</si>
  <si>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</si>
  <si>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</si>
  <si>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</si>
  <si>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</si>
  <si>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</si>
  <si>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</si>
  <si>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</si>
  <si>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</si>
  <si>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</si>
  <si>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</si>
  <si>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</si>
  <si>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</si>
  <si>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</si>
  <si>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</si>
  <si>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</si>
  <si>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</si>
  <si>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</si>
  <si>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</si>
  <si>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</si>
  <si>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</si>
  <si>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</si>
  <si>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</si>
  <si>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</si>
  <si>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</si>
  <si>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</si>
  <si>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</si>
  <si>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</si>
  <si>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</si>
  <si>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</si>
  <si>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</si>
  <si>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</si>
  <si>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</si>
  <si>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</si>
  <si>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</si>
  <si>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</si>
  <si>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</si>
  <si>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</si>
  <si>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</si>
  <si>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</si>
  <si>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</si>
  <si>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</si>
  <si>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</si>
  <si>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</si>
  <si>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</si>
  <si>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</si>
  <si>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</si>
  <si>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</si>
  <si>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</si>
  <si>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</si>
  <si>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</si>
  <si>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</si>
  <si>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</si>
  <si>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</si>
  <si>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</si>
  <si>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</si>
  <si>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</si>
  <si>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</si>
  <si>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</si>
  <si>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</si>
  <si>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</si>
  <si>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</si>
  <si>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</si>
  <si>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</si>
  <si>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</si>
  <si>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</si>
  <si>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</si>
  <si>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</si>
  <si>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</si>
  <si>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</si>
  <si>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</si>
  <si>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</si>
  <si>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</si>
  <si>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</si>
  <si>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</si>
  <si>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</si>
  <si>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</si>
  <si>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</si>
  <si>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</si>
  <si>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</si>
  <si>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</si>
  <si>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</si>
  <si>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</si>
  <si>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</si>
  <si>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</si>
  <si>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</si>
  <si>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</si>
  <si>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</si>
  <si>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</si>
  <si>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</si>
  <si>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</si>
  <si>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</si>
  <si>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</si>
  <si>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</si>
  <si>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</si>
  <si>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</si>
  <si>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</si>
  <si>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</si>
  <si>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</si>
  <si>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</si>
  <si>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</si>
  <si>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</si>
  <si>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</si>
  <si>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</si>
  <si>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</si>
  <si>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</si>
  <si>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</si>
  <si>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</si>
  <si>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</si>
  <si>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</si>
  <si>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</si>
  <si>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</si>
  <si>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</si>
  <si>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</si>
  <si>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</si>
  <si>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</si>
  <si>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</si>
  <si>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</si>
  <si>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</si>
  <si>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</si>
  <si>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</si>
  <si>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</si>
  <si>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</si>
  <si>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</si>
  <si>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</si>
  <si>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</si>
  <si>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</si>
  <si>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</si>
  <si>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</si>
  <si>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</si>
  <si>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</si>
  <si>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</si>
  <si>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</si>
  <si>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</si>
  <si>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</si>
  <si>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</si>
  <si>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</si>
  <si>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</si>
  <si>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</si>
  <si>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</si>
  <si>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</si>
  <si>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</si>
  <si>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</si>
  <si>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</si>
  <si>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</si>
  <si>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</si>
  <si>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</si>
  <si>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</si>
  <si>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</si>
  <si>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</si>
  <si>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</si>
  <si>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</si>
  <si>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</si>
  <si>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</si>
  <si>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</si>
  <si>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</si>
  <si>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</si>
  <si>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</si>
  <si>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</si>
  <si>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</si>
  <si>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</si>
  <si>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</si>
  <si>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</si>
  <si>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</si>
  <si>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</si>
  <si>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</si>
  <si>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</si>
  <si>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</si>
  <si>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</si>
  <si>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</si>
  <si>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</si>
  <si>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</si>
  <si>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</si>
  <si>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</si>
  <si>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</si>
  <si>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</si>
  <si>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</si>
  <si>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</si>
  <si>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</si>
  <si>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</si>
  <si>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</si>
  <si>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</si>
  <si>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</si>
  <si>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</si>
  <si>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(出所）兵庫県立大学地域経済指標研究会(2024)</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</si>
  <si>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t>播磨地域</t>
    <rPh sb="0" eb="2">
      <t>ハリマ</t>
    </rPh>
    <rPh sb="2" eb="4">
      <t>チイキ</t>
    </rPh>
    <phoneticPr fontId="5"/>
  </si>
  <si>
    <t>8市８町</t>
    <rPh sb="1" eb="2">
      <t>シ</t>
    </rPh>
    <rPh sb="3" eb="4">
      <t>マチ</t>
    </rPh>
    <phoneticPr fontId="5"/>
  </si>
  <si>
    <t>2015年播磨地域8市8町産業連関表</t>
    <rPh sb="4" eb="5">
      <t>ネン</t>
    </rPh>
    <rPh sb="5" eb="7">
      <t>ハリマ</t>
    </rPh>
    <rPh sb="7" eb="9">
      <t>チイキ</t>
    </rPh>
    <rPh sb="10" eb="11">
      <t>シ</t>
    </rPh>
    <rPh sb="12" eb="13">
      <t>マチ</t>
    </rPh>
    <rPh sb="13" eb="15">
      <t>サンギョウ</t>
    </rPh>
    <rPh sb="15" eb="18">
      <t>レンカンヒョウ</t>
    </rPh>
    <phoneticPr fontId="5"/>
  </si>
  <si>
    <t xml:space="preserve"> </t>
  </si>
  <si>
    <t>行和</t>
    <rPh sb="0" eb="1">
      <t>ギョウ</t>
    </rPh>
    <rPh sb="1" eb="2">
      <t>ワ</t>
    </rPh>
    <phoneticPr fontId="5"/>
  </si>
  <si>
    <t>列和</t>
    <rPh sb="0" eb="1">
      <t>レツ</t>
    </rPh>
    <rPh sb="1" eb="2">
      <t>ワ</t>
    </rPh>
    <phoneticPr fontId="5"/>
  </si>
  <si>
    <t>令和5年平均</t>
    <rPh sb="0" eb="2">
      <t>レイワ</t>
    </rPh>
    <rPh sb="3" eb="4">
      <t>ネン</t>
    </rPh>
    <rPh sb="4" eb="6">
      <t>ヘイキン</t>
    </rPh>
    <phoneticPr fontId="5"/>
  </si>
  <si>
    <t>域内自給率</t>
    <rPh sb="0" eb="2">
      <t>イキナイ</t>
    </rPh>
    <phoneticPr fontId="5"/>
  </si>
  <si>
    <t>(資料)兵庫県立大学地域経済指標研究会(2024)</t>
    <rPh sb="1" eb="3">
      <t>シリョウ</t>
    </rPh>
    <rPh sb="4" eb="6">
      <t>ヒョウゴ</t>
    </rPh>
    <rPh sb="6" eb="8">
      <t>ケンリツ</t>
    </rPh>
    <rPh sb="8" eb="10">
      <t>ダイガク</t>
    </rPh>
    <rPh sb="10" eb="12">
      <t>チイキ</t>
    </rPh>
    <rPh sb="12" eb="14">
      <t>ケイザイ</t>
    </rPh>
    <rPh sb="14" eb="16">
      <t>シヒョウ</t>
    </rPh>
    <rPh sb="16" eb="19">
      <t>ケンキュウカイ</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</si>
  <si>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</si>
  <si>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</si>
  <si>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</si>
  <si>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播磨地域8市8町</t>
    <rPh sb="0" eb="2">
      <t>ハリマ</t>
    </rPh>
    <rPh sb="2" eb="4">
      <t>チイキ</t>
    </rPh>
    <rPh sb="5" eb="6">
      <t>シ</t>
    </rPh>
    <rPh sb="7" eb="8">
      <t>マチ</t>
    </rPh>
    <phoneticPr fontId="5"/>
  </si>
  <si>
    <t>・雇用者誘発数の基礎となる雇用係数は、「2015年播磨地域8市8町産業連関表・雇用表（39部門分類）」を使用</t>
    <rPh sb="24" eb="25">
      <t>ネン</t>
    </rPh>
    <rPh sb="25" eb="27">
      <t>ハリマ</t>
    </rPh>
    <rPh sb="27" eb="29">
      <t>チイキ</t>
    </rPh>
    <rPh sb="30" eb="31">
      <t>シ</t>
    </rPh>
    <rPh sb="32" eb="33">
      <t>マチ</t>
    </rPh>
    <rPh sb="33" eb="35">
      <t>サンギョウ</t>
    </rPh>
    <phoneticPr fontId="5"/>
  </si>
  <si>
    <t>事例　播磨地域8市8町産業連関分析（39部門別ワークシート）目次</t>
    <rPh sb="0" eb="2">
      <t>ジレイ</t>
    </rPh>
    <rPh sb="3" eb="5">
      <t>ハリマ</t>
    </rPh>
    <rPh sb="5" eb="7">
      <t>チイキ</t>
    </rPh>
    <rPh sb="8" eb="9">
      <t>シ</t>
    </rPh>
    <rPh sb="10" eb="11">
      <t>マチ</t>
    </rPh>
    <rPh sb="11" eb="13">
      <t>サンギョウ</t>
    </rPh>
    <rPh sb="13" eb="15">
      <t>レンカン</t>
    </rPh>
    <rPh sb="15" eb="17">
      <t>ブンセキ</t>
    </rPh>
    <rPh sb="20" eb="23">
      <t>ブモンベツ</t>
    </rPh>
    <rPh sb="30" eb="32">
      <t>モクジ</t>
    </rPh>
    <phoneticPr fontId="5"/>
  </si>
  <si>
    <t>投入係数表</t>
    <rPh sb="0" eb="1">
      <t>トウニュウ</t>
    </rPh>
    <rPh sb="1" eb="3">
      <t>ケイスウ</t>
    </rPh>
    <rPh sb="3" eb="4">
      <t>ヒョウ</t>
    </rPh>
    <phoneticPr fontId="5"/>
  </si>
  <si>
    <t>逆行列係数表</t>
    <rPh sb="0" eb="2">
      <t>ギャクギョウレツ</t>
    </rPh>
    <rPh sb="2" eb="4">
      <t>ケイスウ</t>
    </rPh>
    <rPh sb="4" eb="5">
      <t>ヒョウ</t>
    </rPh>
    <phoneticPr fontId="5"/>
  </si>
  <si>
    <t>分析係数表</t>
    <rPh sb="0" eb="1">
      <t>ブンセキ</t>
    </rPh>
    <rPh sb="1" eb="3">
      <t>ケイスウ</t>
    </rPh>
    <rPh sb="3" eb="4">
      <t>ヒョウ</t>
    </rPh>
    <phoneticPr fontId="5"/>
  </si>
  <si>
    <t>最終需要入力表・推計結果表</t>
    <rPh sb="0" eb="2">
      <t>サイシュウ</t>
    </rPh>
    <rPh sb="2" eb="4">
      <t>ジュヨウ</t>
    </rPh>
    <rPh sb="4" eb="6">
      <t>ニュウリョク</t>
    </rPh>
    <rPh sb="6" eb="7">
      <t>ヒョウ</t>
    </rPh>
    <rPh sb="8" eb="10">
      <t>スイケイ</t>
    </rPh>
    <rPh sb="10" eb="12">
      <t>ケッカ</t>
    </rPh>
    <rPh sb="12" eb="13">
      <t>ヒョウ</t>
    </rPh>
    <phoneticPr fontId="5"/>
  </si>
  <si>
    <t>部門別推計結果表</t>
    <rPh sb="0" eb="3">
      <t>ブモンベツ</t>
    </rPh>
    <rPh sb="3" eb="5">
      <t>スイケイ</t>
    </rPh>
    <rPh sb="5" eb="8">
      <t>ケッカヒョウ</t>
    </rPh>
    <phoneticPr fontId="5"/>
  </si>
  <si>
    <t>利用上の注意</t>
    <rPh sb="0" eb="3">
      <t>リヨウジョウ</t>
    </rPh>
    <rPh sb="4" eb="6">
      <t>チュウイ</t>
    </rPh>
    <phoneticPr fontId="5"/>
  </si>
  <si>
    <t>取引基本表</t>
    <rPh sb="0" eb="2">
      <t>トリヒキ</t>
    </rPh>
    <rPh sb="2" eb="5">
      <t>キホンヒョウ</t>
    </rPh>
    <phoneticPr fontId="5"/>
  </si>
  <si>
    <t>最終需要まとめ</t>
    <rPh sb="0" eb="2">
      <t>サイシュウ</t>
    </rPh>
    <rPh sb="2" eb="4">
      <t>ジュヨウ</t>
    </rPh>
    <phoneticPr fontId="5"/>
  </si>
  <si>
    <t>部門別まとめ</t>
    <rPh sb="0" eb="3">
      <t>ブモンベツ</t>
    </rPh>
    <phoneticPr fontId="5"/>
  </si>
  <si>
    <t>雇用表</t>
    <rPh sb="0" eb="2">
      <t>コヨウ</t>
    </rPh>
    <rPh sb="2" eb="3">
      <t>ヒョウ</t>
    </rPh>
    <phoneticPr fontId="5"/>
  </si>
  <si>
    <t>雇用表</t>
    <rPh sb="0" eb="1">
      <t>コヨウ</t>
    </rPh>
    <rPh sb="1" eb="2">
      <t>ヒョウ</t>
    </rPh>
    <phoneticPr fontId="5"/>
  </si>
  <si>
    <t>部門別推計結果</t>
    <rPh sb="0" eb="3">
      <t>ブモンベツ</t>
    </rPh>
    <rPh sb="3" eb="5">
      <t>スイケイ</t>
    </rPh>
    <rPh sb="5" eb="7">
      <t>ケッカ</t>
    </rPh>
    <phoneticPr fontId="5"/>
  </si>
  <si>
    <t>部門別最終需要額</t>
    <rPh sb="0" eb="3">
      <t>ブモンベツ</t>
    </rPh>
    <rPh sb="3" eb="5">
      <t>サイシュウ</t>
    </rPh>
    <rPh sb="5" eb="8">
      <t>ジュヨウガク</t>
    </rPh>
    <phoneticPr fontId="5"/>
  </si>
  <si>
    <t>統計表</t>
    <rPh sb="0" eb="3">
      <t>トウケイヒョウ</t>
    </rPh>
    <phoneticPr fontId="5"/>
  </si>
  <si>
    <t>播磨地域８市８町</t>
    <rPh sb="0" eb="2">
      <t>ハリマ</t>
    </rPh>
    <rPh sb="2" eb="4">
      <t>チイキ</t>
    </rPh>
    <rPh sb="5" eb="6">
      <t>シ</t>
    </rPh>
    <rPh sb="7" eb="8">
      <t>マチ</t>
    </rPh>
    <phoneticPr fontId="5"/>
  </si>
  <si>
    <t>姫路市</t>
    <rPh sb="0" eb="3">
      <t>ヒメジシ</t>
    </rPh>
    <phoneticPr fontId="5"/>
  </si>
  <si>
    <t>相生市</t>
    <rPh sb="0" eb="3">
      <t>アイオイシ</t>
    </rPh>
    <phoneticPr fontId="5"/>
  </si>
  <si>
    <t>赤穂市</t>
    <rPh sb="0" eb="3">
      <t>アコウシ</t>
    </rPh>
    <phoneticPr fontId="5"/>
  </si>
  <si>
    <t>宍粟市</t>
    <rPh sb="0" eb="3">
      <t>シソウシ</t>
    </rPh>
    <phoneticPr fontId="5"/>
  </si>
  <si>
    <t>たつの市</t>
    <rPh sb="3" eb="4">
      <t>シ</t>
    </rPh>
    <phoneticPr fontId="5"/>
  </si>
  <si>
    <t>加古川市</t>
    <rPh sb="0" eb="4">
      <t>カコガワシ</t>
    </rPh>
    <phoneticPr fontId="5"/>
  </si>
  <si>
    <t>高砂市</t>
    <rPh sb="0" eb="3">
      <t>タカサゴシ</t>
    </rPh>
    <phoneticPr fontId="5"/>
  </si>
  <si>
    <t>加西市</t>
    <rPh sb="0" eb="3">
      <t>カサイシ</t>
    </rPh>
    <phoneticPr fontId="5"/>
  </si>
  <si>
    <t>市川町</t>
    <rPh sb="0" eb="3">
      <t>イチカワチョウ</t>
    </rPh>
    <phoneticPr fontId="5"/>
  </si>
  <si>
    <t>福崎町</t>
    <rPh sb="0" eb="2">
      <t>フクサキ</t>
    </rPh>
    <rPh sb="2" eb="3">
      <t>マチ</t>
    </rPh>
    <phoneticPr fontId="5"/>
  </si>
  <si>
    <t>神河町</t>
    <rPh sb="0" eb="3">
      <t>カミカワチョウ</t>
    </rPh>
    <phoneticPr fontId="5"/>
  </si>
  <si>
    <t>太子町</t>
    <rPh sb="0" eb="3">
      <t>タイシチョウ</t>
    </rPh>
    <phoneticPr fontId="5"/>
  </si>
  <si>
    <t>上郡町</t>
    <rPh sb="0" eb="3">
      <t>カミゴオリチョウ</t>
    </rPh>
    <phoneticPr fontId="5"/>
  </si>
  <si>
    <t>佐用町</t>
    <rPh sb="0" eb="3">
      <t>サヨウチョウ</t>
    </rPh>
    <phoneticPr fontId="5"/>
  </si>
  <si>
    <t>稲美町</t>
    <rPh sb="0" eb="3">
      <t>イナミチョウ</t>
    </rPh>
    <phoneticPr fontId="5"/>
  </si>
  <si>
    <t>播磨町</t>
    <rPh sb="0" eb="3">
      <t>ハリマチョウ</t>
    </rPh>
    <phoneticPr fontId="5"/>
  </si>
  <si>
    <t>No</t>
    <phoneticPr fontId="5"/>
  </si>
  <si>
    <t>区分</t>
    <rPh sb="0" eb="2">
      <t>クブン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</si>
</sst>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32"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
      <b/>
      <sz val="11"/>
      <color theme="1"/>
      <name val="ＭＳ Ｐゴシック"/>
      <family val="3"/>
      <charset val="128"/>
    </font>
    <font>
      <u/>
      <sz val="11"/>
      <color theme="10"/>
      <name val="ＭＳ Ｐゴシック"/>
      <family val="3"/>
      <charset val="128"/>
    </font>
    <font>
      <u/>
      <sz val="10.5"/>
      <color theme="10"/>
      <name val="ＭＳ Ｐゴシック"/>
      <family val="3"/>
      <charset val="128"/>
      <scheme val="minor"/>
    </font>
    <font>
      <b/>
      <sz val="11"/>
      <name val="ＭＳ Ｐゴシック"/>
      <family val="3"/>
      <charset val="128"/>
      <scheme val="minor"/>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6">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xf numFmtId="0" fontId="29" fillId="0" borderId="0" applyNumberFormat="0" applyFill="0" applyBorder="0" applyAlignment="0" applyProtection="0"/>
  </cellStyleXfs>
  <cellXfs count="521">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5" xfId="0" applyBorder="1"/>
    <xf numFmtId="0" fontId="0" fillId="0" borderId="7" xfId="0" applyBorder="1"/>
    <xf numFmtId="0" fontId="0" fillId="0" borderId="14" xfId="0" applyBorder="1"/>
    <xf numFmtId="0" fontId="7" fillId="3" borderId="0" xfId="0" applyFont="1" applyFill="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188" fontId="7" fillId="0" borderId="13" xfId="1" applyNumberFormat="1" applyFont="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19" fillId="0" borderId="10" xfId="0" applyNumberFormat="1" applyFont="1" applyBorder="1"/>
    <xf numFmtId="193" fontId="19" fillId="0" borderId="9" xfId="0" applyNumberFormat="1" applyFont="1" applyBorder="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193" fontId="21" fillId="12" borderId="3" xfId="0" applyNumberFormat="1" applyFont="1" applyFill="1" applyBorder="1" applyAlignment="1">
      <alignment horizontal="center" vertical="center"/>
    </xf>
    <xf numFmtId="0" fontId="21" fillId="12" borderId="7" xfId="0" applyFont="1" applyFill="1" applyBorder="1" applyAlignment="1">
      <alignment horizontal="center" vertical="center" wrapText="1"/>
    </xf>
    <xf numFmtId="193" fontId="21" fillId="12" borderId="1" xfId="0" applyNumberFormat="1" applyFont="1" applyFill="1" applyBorder="1" applyAlignment="1">
      <alignment horizontal="center" vertical="center"/>
    </xf>
    <xf numFmtId="0" fontId="21" fillId="12" borderId="5" xfId="0" applyFont="1" applyFill="1" applyBorder="1" applyAlignment="1">
      <alignment horizontal="center" vertical="center" wrapText="1"/>
    </xf>
    <xf numFmtId="193" fontId="21" fillId="12" borderId="2" xfId="0" applyNumberFormat="1" applyFont="1" applyFill="1" applyBorder="1" applyAlignment="1">
      <alignment horizontal="center" vertical="center"/>
    </xf>
    <xf numFmtId="0" fontId="21" fillId="12" borderId="6" xfId="0" applyFont="1" applyFill="1" applyBorder="1" applyAlignment="1">
      <alignment horizontal="center" vertical="center" wrapText="1"/>
    </xf>
    <xf numFmtId="38" fontId="21" fillId="12" borderId="11" xfId="1" applyFont="1" applyFill="1" applyBorder="1" applyAlignment="1">
      <alignment vertical="center"/>
    </xf>
    <xf numFmtId="38" fontId="21" fillId="12" borderId="4" xfId="1" applyFont="1" applyFill="1" applyBorder="1" applyAlignment="1">
      <alignment horizontal="center" vertical="center"/>
    </xf>
    <xf numFmtId="38" fontId="21" fillId="12" borderId="8" xfId="1" applyFont="1" applyFill="1" applyBorder="1" applyAlignment="1">
      <alignment horizontal="center" vertical="center"/>
    </xf>
    <xf numFmtId="38" fontId="21" fillId="12" borderId="10" xfId="1" applyFont="1" applyFill="1" applyBorder="1" applyAlignment="1">
      <alignment vertical="center"/>
    </xf>
    <xf numFmtId="0" fontId="28" fillId="10" borderId="0" xfId="0" applyFont="1" applyFill="1" applyAlignment="1">
      <alignment vertical="center"/>
    </xf>
    <xf numFmtId="182" fontId="0" fillId="0" borderId="0" xfId="0" applyNumberFormat="1" applyFont="1"/>
    <xf numFmtId="182" fontId="0" fillId="0" borderId="0" xfId="0" applyNumberFormat="1" applyFont="1" applyBorder="1" applyAlignment="1"/>
    <xf numFmtId="182" fontId="0" fillId="0" borderId="0" xfId="0" applyNumberFormat="1" applyFont="1" applyAlignment="1">
      <alignment horizontal="right"/>
    </xf>
    <xf numFmtId="182" fontId="0" fillId="0" borderId="0" xfId="0" applyNumberFormat="1" applyFont="1" applyAlignment="1"/>
    <xf numFmtId="182" fontId="0" fillId="0" borderId="0" xfId="0" applyNumberFormat="1" applyFont="1" applyBorder="1" applyAlignment="1">
      <alignment horizontal="center"/>
    </xf>
    <xf numFmtId="182" fontId="0" fillId="0" borderId="1" xfId="0" applyNumberFormat="1" applyFont="1" applyBorder="1"/>
    <xf numFmtId="182" fontId="0" fillId="0" borderId="2" xfId="0" applyNumberFormat="1" applyFont="1" applyBorder="1"/>
    <xf numFmtId="182" fontId="0" fillId="0" borderId="4" xfId="0" applyNumberFormat="1" applyFont="1" applyBorder="1" applyAlignment="1"/>
    <xf numFmtId="182" fontId="0" fillId="0" borderId="3" xfId="0" applyNumberFormat="1" applyFont="1" applyBorder="1" applyAlignment="1"/>
    <xf numFmtId="182" fontId="0" fillId="9" borderId="4" xfId="0" applyNumberFormat="1" applyFont="1" applyFill="1" applyBorder="1" applyAlignment="1"/>
    <xf numFmtId="182" fontId="0" fillId="0" borderId="4" xfId="0" applyNumberFormat="1" applyFont="1" applyFill="1" applyBorder="1" applyAlignment="1"/>
    <xf numFmtId="182" fontId="0" fillId="0" borderId="0" xfId="0" applyNumberFormat="1" applyFont="1" applyFill="1" applyBorder="1" applyAlignment="1"/>
    <xf numFmtId="182" fontId="0" fillId="0" borderId="3" xfId="0" applyNumberFormat="1" applyFont="1" applyBorder="1"/>
    <xf numFmtId="182" fontId="0" fillId="0" borderId="4" xfId="0" applyNumberFormat="1" applyFont="1" applyBorder="1"/>
    <xf numFmtId="182" fontId="0" fillId="0" borderId="0" xfId="0" applyNumberFormat="1" applyFont="1" applyBorder="1" applyAlignment="1">
      <alignment horizontal="center" vertical="top" wrapText="1"/>
    </xf>
    <xf numFmtId="182" fontId="0" fillId="0" borderId="5" xfId="0" applyNumberFormat="1" applyFont="1" applyBorder="1" applyAlignment="1">
      <alignment vertical="top"/>
    </xf>
    <xf numFmtId="182" fontId="0" fillId="0" borderId="6" xfId="0" applyNumberFormat="1" applyFont="1" applyBorder="1" applyAlignment="1">
      <alignment vertical="top"/>
    </xf>
    <xf numFmtId="182" fontId="0" fillId="0" borderId="8" xfId="0" applyNumberFormat="1" applyFont="1" applyBorder="1" applyAlignment="1"/>
    <xf numFmtId="182" fontId="0" fillId="0" borderId="7" xfId="0" applyNumberFormat="1" applyFont="1" applyBorder="1" applyAlignment="1"/>
    <xf numFmtId="182" fontId="0" fillId="9" borderId="8" xfId="0" applyNumberFormat="1" applyFont="1" applyFill="1" applyBorder="1" applyAlignment="1"/>
    <xf numFmtId="182" fontId="0" fillId="0" borderId="8" xfId="0" applyNumberFormat="1" applyFont="1" applyFill="1" applyBorder="1" applyAlignment="1"/>
    <xf numFmtId="182" fontId="0" fillId="0" borderId="5" xfId="0" applyNumberFormat="1" applyFont="1" applyBorder="1"/>
    <xf numFmtId="182" fontId="0" fillId="0" borderId="7" xfId="0" applyNumberFormat="1" applyFont="1" applyBorder="1"/>
    <xf numFmtId="182" fontId="0" fillId="0" borderId="8" xfId="0" applyNumberFormat="1" applyFont="1" applyBorder="1"/>
    <xf numFmtId="193" fontId="19" fillId="3" borderId="0" xfId="0" applyNumberFormat="1" applyFont="1" applyFill="1" applyBorder="1"/>
    <xf numFmtId="193" fontId="0" fillId="0" borderId="14" xfId="0" applyNumberFormat="1" applyFont="1" applyBorder="1" applyAlignment="1">
      <alignment horizontal="right"/>
    </xf>
    <xf numFmtId="193" fontId="0" fillId="0" borderId="0" xfId="0" applyNumberFormat="1" applyFont="1" applyBorder="1" applyAlignment="1">
      <alignment horizontal="right"/>
    </xf>
    <xf numFmtId="193" fontId="0" fillId="0" borderId="10" xfId="0" applyNumberFormat="1" applyFont="1" applyBorder="1" applyAlignment="1">
      <alignment horizontal="right"/>
    </xf>
    <xf numFmtId="193" fontId="19" fillId="0" borderId="0" xfId="0" applyNumberFormat="1" applyFont="1" applyBorder="1"/>
    <xf numFmtId="193" fontId="0" fillId="0" borderId="15" xfId="0" applyNumberFormat="1" applyFont="1" applyBorder="1" applyAlignment="1">
      <alignment horizontal="right"/>
    </xf>
    <xf numFmtId="193" fontId="0" fillId="0" borderId="13" xfId="0" applyNumberFormat="1" applyFont="1" applyBorder="1" applyAlignment="1">
      <alignment horizontal="right"/>
    </xf>
    <xf numFmtId="193" fontId="0" fillId="0" borderId="11" xfId="0" applyNumberFormat="1" applyFont="1" applyBorder="1" applyAlignment="1">
      <alignment horizontal="right"/>
    </xf>
    <xf numFmtId="182" fontId="0" fillId="0" borderId="0" xfId="0" applyNumberFormat="1" applyFont="1" applyBorder="1"/>
    <xf numFmtId="182" fontId="0" fillId="6" borderId="0" xfId="0" applyNumberFormat="1" applyFont="1" applyFill="1"/>
    <xf numFmtId="57" fontId="0" fillId="0" borderId="0" xfId="0" applyNumberFormat="1"/>
    <xf numFmtId="189" fontId="0" fillId="9" borderId="15" xfId="1" applyNumberFormat="1" applyFont="1" applyFill="1" applyBorder="1"/>
    <xf numFmtId="189" fontId="0" fillId="9" borderId="11" xfId="1" applyNumberFormat="1" applyFont="1" applyFill="1" applyBorder="1"/>
    <xf numFmtId="182" fontId="7" fillId="0" borderId="0" xfId="0" applyNumberFormat="1" applyFont="1"/>
    <xf numFmtId="0" fontId="6" fillId="9" borderId="10" xfId="0" applyFont="1" applyFill="1" applyBorder="1"/>
    <xf numFmtId="0" fontId="6" fillId="9" borderId="8" xfId="0" applyFont="1" applyFill="1" applyBorder="1"/>
    <xf numFmtId="38" fontId="0" fillId="6" borderId="3" xfId="1" applyFont="1" applyFill="1" applyBorder="1"/>
    <xf numFmtId="196" fontId="1" fillId="6" borderId="7" xfId="1" applyNumberFormat="1" applyFont="1" applyFill="1" applyBorder="1" applyAlignment="1">
      <alignment horizontal="center"/>
    </xf>
    <xf numFmtId="38" fontId="0" fillId="0" borderId="0" xfId="1" applyFont="1"/>
    <xf numFmtId="0" fontId="1" fillId="0" borderId="0" xfId="0" applyFont="1" applyBorder="1"/>
    <xf numFmtId="195" fontId="1" fillId="0" borderId="0" xfId="0" applyNumberFormat="1" applyFont="1" applyBorder="1"/>
    <xf numFmtId="38" fontId="0" fillId="0" borderId="0" xfId="1" applyFont="1" applyBorder="1"/>
    <xf numFmtId="38" fontId="0" fillId="0" borderId="7" xfId="1" applyFont="1" applyBorder="1"/>
    <xf numFmtId="0" fontId="1" fillId="9" borderId="0" xfId="0" applyFont="1" applyFill="1"/>
    <xf numFmtId="195" fontId="1" fillId="9" borderId="0" xfId="0" applyNumberFormat="1" applyFont="1" applyFill="1"/>
    <xf numFmtId="38" fontId="1" fillId="9" borderId="0" xfId="1" applyFont="1" applyFill="1" applyBorder="1"/>
    <xf numFmtId="38" fontId="0" fillId="9" borderId="0" xfId="1" applyFont="1" applyFill="1"/>
    <xf numFmtId="195" fontId="0" fillId="9" borderId="0" xfId="0" applyNumberFormat="1" applyFont="1" applyFill="1" applyBorder="1"/>
    <xf numFmtId="38" fontId="0" fillId="9" borderId="0" xfId="0" applyNumberFormat="1" applyFill="1"/>
    <xf numFmtId="178" fontId="1" fillId="12" borderId="11" xfId="1" applyNumberFormat="1" applyFont="1" applyFill="1" applyBorder="1"/>
    <xf numFmtId="0" fontId="19" fillId="0" borderId="0" xfId="0" applyFont="1"/>
    <xf numFmtId="0" fontId="19" fillId="0" borderId="0" xfId="0" applyFont="1" applyBorder="1"/>
    <xf numFmtId="14" fontId="19" fillId="9" borderId="0" xfId="0" applyNumberFormat="1" applyFont="1" applyFill="1" applyBorder="1"/>
    <xf numFmtId="0" fontId="19" fillId="0" borderId="15" xfId="0" applyFont="1" applyBorder="1"/>
    <xf numFmtId="0" fontId="19" fillId="0" borderId="12" xfId="0" applyFont="1" applyBorder="1"/>
    <xf numFmtId="0" fontId="19" fillId="0" borderId="1" xfId="0" applyFont="1" applyBorder="1"/>
    <xf numFmtId="0" fontId="30" fillId="0" borderId="2" xfId="5" applyFont="1" applyBorder="1"/>
    <xf numFmtId="0" fontId="19" fillId="0" borderId="2" xfId="0" applyFont="1" applyBorder="1"/>
    <xf numFmtId="0" fontId="19" fillId="0" borderId="9" xfId="0" applyFont="1" applyBorder="1"/>
    <xf numFmtId="0" fontId="19" fillId="9" borderId="1" xfId="0" applyFont="1" applyFill="1" applyBorder="1"/>
    <xf numFmtId="0" fontId="30" fillId="9" borderId="3" xfId="5" applyFont="1" applyFill="1" applyBorder="1"/>
    <xf numFmtId="0" fontId="19" fillId="9" borderId="14" xfId="0" applyFont="1" applyFill="1" applyBorder="1"/>
    <xf numFmtId="182" fontId="30" fillId="9" borderId="0" xfId="5" quotePrefix="1" applyNumberFormat="1" applyFont="1" applyFill="1" applyBorder="1"/>
    <xf numFmtId="0" fontId="19" fillId="9" borderId="5" xfId="0" applyFont="1" applyFill="1" applyBorder="1"/>
    <xf numFmtId="182" fontId="30" fillId="9" borderId="7" xfId="5" quotePrefix="1" applyNumberFormat="1" applyFont="1" applyFill="1" applyBorder="1"/>
    <xf numFmtId="0" fontId="19" fillId="0" borderId="6" xfId="0" applyFont="1" applyBorder="1"/>
    <xf numFmtId="0" fontId="19" fillId="12" borderId="14" xfId="0" applyFont="1" applyFill="1" applyBorder="1"/>
    <xf numFmtId="182" fontId="30" fillId="12" borderId="9" xfId="5" applyNumberFormat="1" applyFont="1" applyFill="1" applyBorder="1"/>
    <xf numFmtId="0" fontId="19" fillId="12" borderId="5" xfId="0" applyFont="1" applyFill="1" applyBorder="1"/>
    <xf numFmtId="182" fontId="30" fillId="12" borderId="6" xfId="5" applyNumberFormat="1" applyFont="1" applyFill="1" applyBorder="1"/>
    <xf numFmtId="0" fontId="29" fillId="3" borderId="2" xfId="5" applyFill="1" applyBorder="1"/>
    <xf numFmtId="0" fontId="19" fillId="0" borderId="1" xfId="0" applyFont="1" applyBorder="1" applyAlignment="1">
      <alignment horizontal="right"/>
    </xf>
    <xf numFmtId="0" fontId="19" fillId="0" borderId="14" xfId="0" applyFont="1" applyBorder="1" applyAlignment="1">
      <alignment horizontal="right"/>
    </xf>
    <xf numFmtId="0" fontId="19" fillId="0" borderId="5" xfId="0" applyFont="1" applyBorder="1" applyAlignment="1">
      <alignment horizontal="right"/>
    </xf>
    <xf numFmtId="0" fontId="29" fillId="0" borderId="9" xfId="5" applyBorder="1"/>
    <xf numFmtId="0" fontId="29" fillId="3" borderId="9" xfId="5" applyFill="1" applyBorder="1"/>
    <xf numFmtId="0" fontId="29" fillId="0" borderId="6" xfId="5" applyBorder="1"/>
    <xf numFmtId="40" fontId="6" fillId="9" borderId="14" xfId="1" applyNumberFormat="1" applyFont="1" applyFill="1" applyBorder="1"/>
    <xf numFmtId="0" fontId="31" fillId="0" borderId="0" xfId="0" applyFont="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0" fontId="0" fillId="0" borderId="0" xfId="0" applyBorder="1"/>
    <xf numFmtId="0" fontId="0" fillId="0" borderId="0" xfId="0" applyFill="1" applyBorder="1"/>
    <xf numFmtId="0" fontId="0" fillId="0" borderId="13" xfId="0" applyBorder="1"/>
    <xf numFmtId="0" fontId="19" fillId="0" borderId="13" xfId="0" applyFont="1" applyBorder="1"/>
    <xf numFmtId="0" fontId="9" fillId="9" borderId="7" xfId="0" applyFont="1" applyFill="1" applyBorder="1"/>
  </cellXfs>
  <cellStyles count="6">
    <cellStyle name="ハイパーリンク" xfId="5" builtinId="8"/>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G50"/>
  <sheetViews>
    <sheetView tabSelected="1" workbookViewId="0">
      <pane xSplit="2" ySplit="3" topLeftCell="C4" activePane="bottomRight" state="frozen"/>
      <selection activeCell="D5" sqref="D5"/>
      <selection pane="topRight" activeCell="D5" sqref="D5"/>
      <selection pane="bottomLeft" activeCell="D5" sqref="D5"/>
      <selection pane="bottomRight" activeCell="F4" sqref="F4"/>
    </sheetView>
  </sheetViews>
  <sheetFormatPr defaultRowHeight="12.75" x14ac:dyDescent="0.15"/>
  <cols>
    <col min="1" max="1" width="13.5" style="478" customWidth="1"/>
    <col min="2" max="2" width="25.375" style="478" customWidth="1"/>
    <col min="3" max="3" width="18.25" style="478" customWidth="1"/>
    <col min="4" max="4" width="9" style="478"/>
    <col min="5" max="5" width="5.75" style="478" customWidth="1"/>
    <col min="6" max="6" width="10.5" style="478" customWidth="1"/>
    <col min="7" max="7" width="10.625" style="478" customWidth="1"/>
    <col min="8" max="16384" width="9" style="478"/>
  </cols>
  <sheetData>
    <row r="1" spans="1:7" ht="15" customHeight="1" x14ac:dyDescent="0.15">
      <c r="A1" s="506" t="s">
        <v>615</v>
      </c>
      <c r="E1" s="479"/>
    </row>
    <row r="2" spans="1:7" ht="15" customHeight="1" x14ac:dyDescent="0.15">
      <c r="A2" s="479"/>
      <c r="B2" s="479"/>
      <c r="C2" s="480">
        <v>45575</v>
      </c>
      <c r="E2" s="520" t="s">
        <v>630</v>
      </c>
    </row>
    <row r="3" spans="1:7" ht="15" customHeight="1" x14ac:dyDescent="0.15">
      <c r="A3" s="481" t="s">
        <v>93</v>
      </c>
      <c r="B3" s="482" t="s">
        <v>94</v>
      </c>
      <c r="C3" s="482" t="s">
        <v>95</v>
      </c>
      <c r="E3" s="519" t="s">
        <v>647</v>
      </c>
      <c r="F3" s="519" t="s">
        <v>648</v>
      </c>
      <c r="G3" s="518"/>
    </row>
    <row r="4" spans="1:7" ht="15" customHeight="1" x14ac:dyDescent="0.15">
      <c r="A4" s="483" t="s">
        <v>103</v>
      </c>
      <c r="B4" s="484" t="s">
        <v>621</v>
      </c>
      <c r="C4" s="485"/>
      <c r="E4" s="15">
        <v>1</v>
      </c>
      <c r="F4" s="15" t="s">
        <v>631</v>
      </c>
      <c r="G4" s="15"/>
    </row>
    <row r="5" spans="1:7" ht="15" customHeight="1" x14ac:dyDescent="0.15">
      <c r="A5" s="494" t="s">
        <v>623</v>
      </c>
      <c r="B5" s="495" t="s">
        <v>619</v>
      </c>
      <c r="C5" s="486" t="s">
        <v>628</v>
      </c>
      <c r="E5" s="516">
        <v>2</v>
      </c>
      <c r="F5" s="517" t="s">
        <v>632</v>
      </c>
      <c r="G5" s="516"/>
    </row>
    <row r="6" spans="1:7" ht="15" customHeight="1" x14ac:dyDescent="0.15">
      <c r="A6" s="496" t="s">
        <v>624</v>
      </c>
      <c r="B6" s="497" t="s">
        <v>620</v>
      </c>
      <c r="C6" s="493" t="s">
        <v>627</v>
      </c>
      <c r="E6" s="516">
        <v>3</v>
      </c>
      <c r="F6" s="517" t="s">
        <v>633</v>
      </c>
      <c r="G6" s="516"/>
    </row>
    <row r="7" spans="1:7" ht="15" customHeight="1" x14ac:dyDescent="0.15">
      <c r="A7" s="487" t="s">
        <v>622</v>
      </c>
      <c r="B7" s="488" t="s">
        <v>622</v>
      </c>
      <c r="C7" s="485" t="s">
        <v>629</v>
      </c>
      <c r="E7" s="516">
        <v>4</v>
      </c>
      <c r="F7" s="517" t="s">
        <v>634</v>
      </c>
      <c r="G7" s="516"/>
    </row>
    <row r="8" spans="1:7" ht="15" customHeight="1" x14ac:dyDescent="0.15">
      <c r="A8" s="489" t="s">
        <v>205</v>
      </c>
      <c r="B8" s="490" t="s">
        <v>616</v>
      </c>
      <c r="C8" s="486" t="s">
        <v>629</v>
      </c>
      <c r="E8" s="516">
        <v>5</v>
      </c>
      <c r="F8" s="517" t="s">
        <v>635</v>
      </c>
      <c r="G8" s="516"/>
    </row>
    <row r="9" spans="1:7" ht="15" customHeight="1" x14ac:dyDescent="0.15">
      <c r="A9" s="489" t="s">
        <v>187</v>
      </c>
      <c r="B9" s="490" t="s">
        <v>617</v>
      </c>
      <c r="C9" s="486" t="s">
        <v>629</v>
      </c>
      <c r="E9" s="516">
        <v>6</v>
      </c>
      <c r="F9" s="517" t="s">
        <v>636</v>
      </c>
      <c r="G9" s="516"/>
    </row>
    <row r="10" spans="1:7" ht="15" customHeight="1" x14ac:dyDescent="0.15">
      <c r="A10" s="489" t="s">
        <v>625</v>
      </c>
      <c r="B10" s="490" t="s">
        <v>626</v>
      </c>
      <c r="C10" s="486" t="s">
        <v>629</v>
      </c>
      <c r="E10" s="516">
        <v>7</v>
      </c>
      <c r="F10" s="517" t="s">
        <v>637</v>
      </c>
      <c r="G10" s="516"/>
    </row>
    <row r="11" spans="1:7" ht="15" customHeight="1" x14ac:dyDescent="0.15">
      <c r="A11" s="491" t="s">
        <v>107</v>
      </c>
      <c r="B11" s="492" t="s">
        <v>618</v>
      </c>
      <c r="C11" s="493" t="s">
        <v>629</v>
      </c>
      <c r="E11" s="17">
        <v>8</v>
      </c>
      <c r="F11" s="17" t="s">
        <v>638</v>
      </c>
      <c r="G11" s="17"/>
    </row>
    <row r="12" spans="1:7" ht="15" customHeight="1" x14ac:dyDescent="0.15">
      <c r="A12" s="499" t="s">
        <v>261</v>
      </c>
      <c r="B12" s="498" t="s">
        <v>262</v>
      </c>
      <c r="C12" s="485" t="s">
        <v>104</v>
      </c>
      <c r="E12" s="15">
        <v>9</v>
      </c>
      <c r="F12" s="15" t="s">
        <v>639</v>
      </c>
      <c r="G12" s="15"/>
    </row>
    <row r="13" spans="1:7" ht="15" customHeight="1" x14ac:dyDescent="0.15">
      <c r="A13" s="500" t="s">
        <v>217</v>
      </c>
      <c r="B13" s="502" t="s">
        <v>263</v>
      </c>
      <c r="C13" s="486" t="s">
        <v>104</v>
      </c>
      <c r="E13" s="516">
        <v>10</v>
      </c>
      <c r="F13" s="517" t="s">
        <v>640</v>
      </c>
      <c r="G13" s="516"/>
    </row>
    <row r="14" spans="1:7" ht="15" customHeight="1" x14ac:dyDescent="0.15">
      <c r="A14" s="500" t="s">
        <v>218</v>
      </c>
      <c r="B14" s="502" t="s">
        <v>264</v>
      </c>
      <c r="C14" s="486" t="s">
        <v>104</v>
      </c>
      <c r="E14" s="516">
        <v>11</v>
      </c>
      <c r="F14" s="517" t="s">
        <v>641</v>
      </c>
      <c r="G14" s="516"/>
    </row>
    <row r="15" spans="1:7" ht="15" customHeight="1" x14ac:dyDescent="0.15">
      <c r="A15" s="500" t="s">
        <v>219</v>
      </c>
      <c r="B15" s="502" t="s">
        <v>27</v>
      </c>
      <c r="C15" s="486" t="s">
        <v>104</v>
      </c>
      <c r="E15" s="516">
        <v>12</v>
      </c>
      <c r="F15" s="517" t="s">
        <v>642</v>
      </c>
      <c r="G15" s="516"/>
    </row>
    <row r="16" spans="1:7" ht="15" customHeight="1" x14ac:dyDescent="0.15">
      <c r="A16" s="500" t="s">
        <v>220</v>
      </c>
      <c r="B16" s="502" t="s">
        <v>188</v>
      </c>
      <c r="C16" s="486" t="s">
        <v>104</v>
      </c>
      <c r="E16" s="516">
        <v>13</v>
      </c>
      <c r="F16" s="517" t="s">
        <v>643</v>
      </c>
      <c r="G16" s="516"/>
    </row>
    <row r="17" spans="1:7" ht="15" customHeight="1" x14ac:dyDescent="0.15">
      <c r="A17" s="500" t="s">
        <v>221</v>
      </c>
      <c r="B17" s="502" t="s">
        <v>28</v>
      </c>
      <c r="C17" s="486" t="s">
        <v>104</v>
      </c>
      <c r="E17" s="516">
        <v>14</v>
      </c>
      <c r="F17" s="517" t="s">
        <v>644</v>
      </c>
      <c r="G17" s="516"/>
    </row>
    <row r="18" spans="1:7" ht="15" customHeight="1" x14ac:dyDescent="0.15">
      <c r="A18" s="500" t="s">
        <v>222</v>
      </c>
      <c r="B18" s="502" t="s">
        <v>265</v>
      </c>
      <c r="C18" s="486" t="s">
        <v>104</v>
      </c>
      <c r="E18" s="516">
        <v>15</v>
      </c>
      <c r="F18" s="517" t="s">
        <v>645</v>
      </c>
      <c r="G18" s="516"/>
    </row>
    <row r="19" spans="1:7" ht="15" customHeight="1" x14ac:dyDescent="0.15">
      <c r="A19" s="500" t="s">
        <v>223</v>
      </c>
      <c r="B19" s="502" t="s">
        <v>29</v>
      </c>
      <c r="C19" s="486" t="s">
        <v>104</v>
      </c>
      <c r="E19" s="17">
        <v>16</v>
      </c>
      <c r="F19" s="17" t="s">
        <v>646</v>
      </c>
      <c r="G19" s="17"/>
    </row>
    <row r="20" spans="1:7" ht="15" customHeight="1" x14ac:dyDescent="0.15">
      <c r="A20" s="500" t="s">
        <v>224</v>
      </c>
      <c r="B20" s="502" t="s">
        <v>30</v>
      </c>
      <c r="C20" s="486" t="s">
        <v>104</v>
      </c>
    </row>
    <row r="21" spans="1:7" ht="15" customHeight="1" x14ac:dyDescent="0.15">
      <c r="A21" s="500" t="s">
        <v>2</v>
      </c>
      <c r="B21" s="502" t="s">
        <v>360</v>
      </c>
      <c r="C21" s="486" t="s">
        <v>104</v>
      </c>
    </row>
    <row r="22" spans="1:7" ht="15" customHeight="1" x14ac:dyDescent="0.15">
      <c r="A22" s="500" t="s">
        <v>3</v>
      </c>
      <c r="B22" s="502" t="s">
        <v>31</v>
      </c>
      <c r="C22" s="486" t="s">
        <v>104</v>
      </c>
    </row>
    <row r="23" spans="1:7" ht="15" customHeight="1" x14ac:dyDescent="0.15">
      <c r="A23" s="500" t="s">
        <v>4</v>
      </c>
      <c r="B23" s="502" t="s">
        <v>32</v>
      </c>
      <c r="C23" s="486" t="s">
        <v>104</v>
      </c>
    </row>
    <row r="24" spans="1:7" ht="15" customHeight="1" x14ac:dyDescent="0.15">
      <c r="A24" s="500" t="s">
        <v>5</v>
      </c>
      <c r="B24" s="502" t="s">
        <v>33</v>
      </c>
      <c r="C24" s="486" t="s">
        <v>104</v>
      </c>
    </row>
    <row r="25" spans="1:7" ht="15" customHeight="1" x14ac:dyDescent="0.15">
      <c r="A25" s="500" t="s">
        <v>6</v>
      </c>
      <c r="B25" s="503" t="s">
        <v>34</v>
      </c>
      <c r="C25" s="486" t="s">
        <v>104</v>
      </c>
    </row>
    <row r="26" spans="1:7" ht="15" customHeight="1" x14ac:dyDescent="0.15">
      <c r="A26" s="500" t="s">
        <v>7</v>
      </c>
      <c r="B26" s="502" t="s">
        <v>266</v>
      </c>
      <c r="C26" s="486" t="s">
        <v>104</v>
      </c>
    </row>
    <row r="27" spans="1:7" ht="15" customHeight="1" x14ac:dyDescent="0.15">
      <c r="A27" s="500" t="s">
        <v>8</v>
      </c>
      <c r="B27" s="502" t="s">
        <v>267</v>
      </c>
      <c r="C27" s="486" t="s">
        <v>104</v>
      </c>
    </row>
    <row r="28" spans="1:7" ht="15" customHeight="1" x14ac:dyDescent="0.15">
      <c r="A28" s="500" t="s">
        <v>9</v>
      </c>
      <c r="B28" s="502" t="s">
        <v>268</v>
      </c>
      <c r="C28" s="486" t="s">
        <v>104</v>
      </c>
    </row>
    <row r="29" spans="1:7" ht="15" customHeight="1" x14ac:dyDescent="0.15">
      <c r="A29" s="500" t="s">
        <v>10</v>
      </c>
      <c r="B29" s="502" t="s">
        <v>269</v>
      </c>
      <c r="C29" s="486" t="s">
        <v>104</v>
      </c>
    </row>
    <row r="30" spans="1:7" ht="15" customHeight="1" x14ac:dyDescent="0.15">
      <c r="A30" s="500" t="s">
        <v>11</v>
      </c>
      <c r="B30" s="502" t="s">
        <v>35</v>
      </c>
      <c r="C30" s="486" t="s">
        <v>104</v>
      </c>
    </row>
    <row r="31" spans="1:7" ht="15" customHeight="1" x14ac:dyDescent="0.15">
      <c r="A31" s="500" t="s">
        <v>12</v>
      </c>
      <c r="B31" s="502" t="s">
        <v>362</v>
      </c>
      <c r="C31" s="486" t="s">
        <v>104</v>
      </c>
    </row>
    <row r="32" spans="1:7" ht="15" customHeight="1" x14ac:dyDescent="0.15">
      <c r="A32" s="500" t="s">
        <v>13</v>
      </c>
      <c r="B32" s="502" t="s">
        <v>189</v>
      </c>
      <c r="C32" s="486" t="s">
        <v>104</v>
      </c>
    </row>
    <row r="33" spans="1:3" ht="15" customHeight="1" x14ac:dyDescent="0.15">
      <c r="A33" s="500" t="s">
        <v>14</v>
      </c>
      <c r="B33" s="502" t="s">
        <v>50</v>
      </c>
      <c r="C33" s="486" t="s">
        <v>104</v>
      </c>
    </row>
    <row r="34" spans="1:3" ht="15" customHeight="1" x14ac:dyDescent="0.15">
      <c r="A34" s="500" t="s">
        <v>15</v>
      </c>
      <c r="B34" s="502" t="s">
        <v>36</v>
      </c>
      <c r="C34" s="486" t="s">
        <v>104</v>
      </c>
    </row>
    <row r="35" spans="1:3" ht="15" customHeight="1" x14ac:dyDescent="0.15">
      <c r="A35" s="500" t="s">
        <v>16</v>
      </c>
      <c r="B35" s="502" t="s">
        <v>190</v>
      </c>
      <c r="C35" s="486" t="s">
        <v>104</v>
      </c>
    </row>
    <row r="36" spans="1:3" ht="15" customHeight="1" x14ac:dyDescent="0.15">
      <c r="A36" s="500" t="s">
        <v>17</v>
      </c>
      <c r="B36" s="502" t="s">
        <v>270</v>
      </c>
      <c r="C36" s="486" t="s">
        <v>104</v>
      </c>
    </row>
    <row r="37" spans="1:3" ht="15" customHeight="1" x14ac:dyDescent="0.15">
      <c r="A37" s="500" t="s">
        <v>18</v>
      </c>
      <c r="B37" s="502" t="s">
        <v>271</v>
      </c>
      <c r="C37" s="486" t="s">
        <v>104</v>
      </c>
    </row>
    <row r="38" spans="1:3" ht="15" customHeight="1" x14ac:dyDescent="0.15">
      <c r="A38" s="500" t="s">
        <v>19</v>
      </c>
      <c r="B38" s="502" t="s">
        <v>272</v>
      </c>
      <c r="C38" s="486" t="s">
        <v>104</v>
      </c>
    </row>
    <row r="39" spans="1:3" ht="15" customHeight="1" x14ac:dyDescent="0.15">
      <c r="A39" s="500" t="s">
        <v>20</v>
      </c>
      <c r="B39" s="502" t="s">
        <v>37</v>
      </c>
      <c r="C39" s="486" t="s">
        <v>104</v>
      </c>
    </row>
    <row r="40" spans="1:3" ht="15" customHeight="1" x14ac:dyDescent="0.15">
      <c r="A40" s="500" t="s">
        <v>21</v>
      </c>
      <c r="B40" s="502" t="s">
        <v>38</v>
      </c>
      <c r="C40" s="486" t="s">
        <v>104</v>
      </c>
    </row>
    <row r="41" spans="1:3" ht="15" customHeight="1" x14ac:dyDescent="0.15">
      <c r="A41" s="500" t="s">
        <v>22</v>
      </c>
      <c r="B41" s="502" t="s">
        <v>273</v>
      </c>
      <c r="C41" s="486" t="s">
        <v>104</v>
      </c>
    </row>
    <row r="42" spans="1:3" ht="15" customHeight="1" x14ac:dyDescent="0.15">
      <c r="A42" s="500" t="s">
        <v>23</v>
      </c>
      <c r="B42" s="502" t="s">
        <v>191</v>
      </c>
      <c r="C42" s="486" t="s">
        <v>104</v>
      </c>
    </row>
    <row r="43" spans="1:3" ht="15" customHeight="1" x14ac:dyDescent="0.15">
      <c r="A43" s="500" t="s">
        <v>24</v>
      </c>
      <c r="B43" s="502" t="s">
        <v>39</v>
      </c>
      <c r="C43" s="486" t="s">
        <v>104</v>
      </c>
    </row>
    <row r="44" spans="1:3" ht="15" customHeight="1" x14ac:dyDescent="0.15">
      <c r="A44" s="500" t="s">
        <v>25</v>
      </c>
      <c r="B44" s="502" t="s">
        <v>40</v>
      </c>
      <c r="C44" s="486" t="s">
        <v>104</v>
      </c>
    </row>
    <row r="45" spans="1:3" ht="15" customHeight="1" x14ac:dyDescent="0.15">
      <c r="A45" s="500" t="s">
        <v>26</v>
      </c>
      <c r="B45" s="502" t="s">
        <v>274</v>
      </c>
      <c r="C45" s="486" t="s">
        <v>104</v>
      </c>
    </row>
    <row r="46" spans="1:3" ht="15" customHeight="1" x14ac:dyDescent="0.15">
      <c r="A46" s="500" t="s">
        <v>51</v>
      </c>
      <c r="B46" s="502" t="s">
        <v>363</v>
      </c>
      <c r="C46" s="486" t="s">
        <v>104</v>
      </c>
    </row>
    <row r="47" spans="1:3" ht="15" customHeight="1" x14ac:dyDescent="0.15">
      <c r="A47" s="500" t="s">
        <v>192</v>
      </c>
      <c r="B47" s="502" t="s">
        <v>41</v>
      </c>
      <c r="C47" s="486" t="s">
        <v>104</v>
      </c>
    </row>
    <row r="48" spans="1:3" ht="15" customHeight="1" x14ac:dyDescent="0.15">
      <c r="A48" s="500" t="s">
        <v>198</v>
      </c>
      <c r="B48" s="502" t="s">
        <v>42</v>
      </c>
      <c r="C48" s="486" t="s">
        <v>104</v>
      </c>
    </row>
    <row r="49" spans="1:3" ht="15" customHeight="1" x14ac:dyDescent="0.15">
      <c r="A49" s="500" t="s">
        <v>199</v>
      </c>
      <c r="B49" s="502" t="s">
        <v>276</v>
      </c>
      <c r="C49" s="486" t="s">
        <v>104</v>
      </c>
    </row>
    <row r="50" spans="1:3" ht="15" customHeight="1" x14ac:dyDescent="0.15">
      <c r="A50" s="501" t="s">
        <v>200</v>
      </c>
      <c r="B50" s="504" t="s">
        <v>277</v>
      </c>
      <c r="C50" s="493" t="s">
        <v>104</v>
      </c>
    </row>
  </sheetData>
  <phoneticPr fontId="5"/>
  <hyperlinks>
    <hyperlink ref="B4" location="利用上の注意!A1" display="利用上の注意" xr:uid="{5F03B37E-DD0F-4BF2-9C1D-45FFE91912FE}"/>
    <hyperlink ref="B7" location="取引基本表!A1" display="取引基本表" xr:uid="{A8E69F35-A59C-4BC9-9A87-10F1FB8084AB}"/>
    <hyperlink ref="B8" location="投入係数表!A1" display="投入係数表" xr:uid="{4E0E04F0-9D51-435E-8AFB-43A2F0D02E6C}"/>
    <hyperlink ref="B9" location="逆行列係数!A1" display="逆行列係数表" xr:uid="{C609147D-7D7B-4C0E-BF64-647E115F03EF}"/>
    <hyperlink ref="B10" location="雇用表!A1" display="雇用表" xr:uid="{0DA74E2E-9169-411D-AE8E-45E372D8A44C}"/>
    <hyperlink ref="B11" location="分析係数表!A1" display="分析係数表" xr:uid="{FE6CF377-6CF7-4F52-B78E-F80F0E046B00}"/>
    <hyperlink ref="B5" location="最終需要_まとめ!A1" display="最終需要入力表・推計結果表" xr:uid="{143CB6DE-0408-48E4-BB87-BD9CF7AA4CA4}"/>
    <hyperlink ref="B6" location="部門別まとめ!A1" display="部門別推計結果表" xr:uid="{9D04BD21-85C3-40F5-B1A2-73AE9E190CCE}"/>
    <hyperlink ref="B12" location="'1'!A1" display="農業" xr:uid="{7583CF5A-412A-4D3F-B23A-509824934ADF}"/>
    <hyperlink ref="B13" location="'2'!A1" display="林業" xr:uid="{11AFC82B-8519-4CC9-8002-F8260E880603}"/>
    <hyperlink ref="B14" location="'3'!A1" display="漁業" xr:uid="{86689A87-7847-4F74-80D6-6F4C0307A4C6}"/>
    <hyperlink ref="B15" location="'4'!A1" display="鉱業" xr:uid="{CBB227FA-012D-47E5-A467-065DB9084F97}"/>
    <hyperlink ref="B16" location="'5'!A1" display="飲食料品　　　　　　　" xr:uid="{48CE5B15-8A33-4380-B556-E9B898423CB8}"/>
    <hyperlink ref="B17" location="'6'!A1" display="繊維製品" xr:uid="{63839ABB-A81B-4E8A-92D0-C332D230CA6E}"/>
    <hyperlink ref="B18" location="'7'!A1" display="パルプ・紙・木製品" xr:uid="{30509322-5DA1-4186-9EE9-EBB06188C766}"/>
    <hyperlink ref="B19" location="'8'!A1" display="化学製品" xr:uid="{7138259D-E4DD-4E26-8B17-ADB3228774B7}"/>
    <hyperlink ref="B20" location="'9'!A1" display="石油・石炭製品" xr:uid="{210BCE2C-20F6-4C0D-984C-B4B1236D0F49}"/>
    <hyperlink ref="B21" location="'10'!A1" display="プラスチック・ゴム製品" xr:uid="{A83175A8-77E1-4475-A9B5-C0B83287CFC8}"/>
    <hyperlink ref="B22" location="'11'!A1" display="窯業・土石製品" xr:uid="{00B8EA5E-493B-4FBA-AC3F-D2688F987231}"/>
    <hyperlink ref="B23" location="'12'!A1" display="鉄鋼" xr:uid="{56AD8E6D-85EE-451E-8153-08E4885B151C}"/>
    <hyperlink ref="B24" location="'13'!A1" display="非鉄金属" xr:uid="{C0E1459D-0EDF-484F-8212-1C8214CD34F4}"/>
    <hyperlink ref="B25" location="'14'!A1" display="金属製品" xr:uid="{6449AFE2-4C2D-4068-89E0-9A715CFFC6EA}"/>
    <hyperlink ref="B26" location="'15'!A1" display="はん用機械" xr:uid="{DAF5E66C-78E8-4B48-99C8-A0332A4D8039}"/>
    <hyperlink ref="B27" location="'16'!A1" display="生産用機械" xr:uid="{4E4FE65D-AF63-4391-A40D-F59C47926BAA}"/>
    <hyperlink ref="B28" location="'17'!A1" display="業務用機械" xr:uid="{C112DE5A-45FF-4C0A-8D13-8E2C6DFFC28B}"/>
    <hyperlink ref="B29" location="'18'!A1" display="電子部品" xr:uid="{4CD41DF1-DE6D-4099-AF28-2F9C1BE30749}"/>
    <hyperlink ref="B30" location="'19'!A1" display="電気機械" xr:uid="{FD705D84-DF8F-480E-B260-8F0F0C72367A}"/>
    <hyperlink ref="B31" location="'20'!A1" display="情報通信機器" xr:uid="{5B04AFE2-4DFE-4363-AF96-E5653B42DDDA}"/>
    <hyperlink ref="B32" location="'21'!A1" display="輸送機械  　　　　　" xr:uid="{2E9A50E9-F47B-4A00-A936-81FBD28A5627}"/>
    <hyperlink ref="B33" location="'22'!A1" display="その他の製造工業製品" xr:uid="{98C70459-DB1C-49BB-B08A-8038D5CF03D4}"/>
    <hyperlink ref="B34" location="'23'!A1" display="建設" xr:uid="{411579A5-199E-4A2D-BD41-3AA61C159ED4}"/>
    <hyperlink ref="B35" location="'24'!A1" display="電力・ガス・熱供給　" xr:uid="{F6A3B2E4-0A4A-4474-A1BE-84E156C36898}"/>
    <hyperlink ref="B36" location="'25'!A1" display="水道　　" xr:uid="{CAE71868-E6C2-4B2D-9540-53993A3FE385}"/>
    <hyperlink ref="B37" location="'26'!A1" display="廃棄物処理" xr:uid="{F9DEA34E-3BCE-4882-B147-70CDF4835721}"/>
    <hyperlink ref="B38" location="'27'!A1" display="商業" xr:uid="{D704FEA6-492E-4F7C-B616-024D2CBD99FF}"/>
    <hyperlink ref="B39" location="'28'!A1" display="金融・保険" xr:uid="{1E660756-2A9F-412D-8DAF-DECF13D2A531}"/>
    <hyperlink ref="B40" location="'29'!A1" display="不動産" xr:uid="{44ED3EC1-88F0-475E-A7F8-9ABD7497E006}"/>
    <hyperlink ref="B41" location="'30'!A1" display="運輸、郵便" xr:uid="{C85DF8E1-F576-4593-823A-EBE68AD6CF55}"/>
    <hyperlink ref="B42" location="'31'!A1" display="情報通信" xr:uid="{66AF3D63-17DA-4359-9521-BFC3E9F3066C}"/>
    <hyperlink ref="B43" location="'32'!A1" display="公務" xr:uid="{7210529D-D7FF-4963-8E83-25C2AEA0DD41}"/>
    <hyperlink ref="B44" location="'33'!A1" display="教育・研究" xr:uid="{A10C7B5E-78E6-4673-B38E-44418CD15C79}"/>
    <hyperlink ref="B45" location="'34'!A1" display="医療・福祉" xr:uid="{77D725DC-FF43-4525-9F81-199CDC18C1AF}"/>
    <hyperlink ref="B46" location="'35'!A1" display="他に分類されない会員制団体" xr:uid="{601FA83C-EF69-4CB5-A692-9603737518A9}"/>
    <hyperlink ref="B47" location="'36'!A1" display="対事業所サービス" xr:uid="{A1577957-68A9-4206-AA72-C5E347C2AE86}"/>
    <hyperlink ref="B48" location="'37'!A1" display="対個人サービス" xr:uid="{BE40EAF5-D7F8-4222-9D1C-69854DAB02C7}"/>
    <hyperlink ref="B49" location="'38'!A1" display="事務用品" xr:uid="{79DD9450-497C-4BF2-950B-7126C6DEC8C0}"/>
    <hyperlink ref="B50" location="'39'!A1" display="分類不明" xr:uid="{E90DE418-5FE5-41EE-AC96-D05977EE598F}"/>
  </hyperlinks>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topLeftCell="A34" workbookViewId="0">
      <selection activeCell="A40" sqref="A40:C56"/>
    </sheetView>
  </sheetViews>
  <sheetFormatPr defaultRowHeight="13.5" x14ac:dyDescent="0.15"/>
  <cols>
    <col min="1" max="1" width="3.625" customWidth="1"/>
    <col min="2" max="2" width="15.25" customWidth="1"/>
    <col min="18" max="18" width="29.625" customWidth="1"/>
  </cols>
  <sheetData>
    <row r="1" spans="1:18" ht="14.25" x14ac:dyDescent="0.15">
      <c r="A1" s="20" t="s">
        <v>108</v>
      </c>
    </row>
    <row r="2" spans="1:18" x14ac:dyDescent="0.15">
      <c r="A2" s="14"/>
      <c r="B2" s="21" t="s">
        <v>109</v>
      </c>
      <c r="C2" s="15"/>
      <c r="D2" s="15"/>
      <c r="E2" s="15"/>
      <c r="F2" s="15"/>
      <c r="G2" s="15"/>
      <c r="H2" s="15"/>
      <c r="I2" s="15"/>
      <c r="J2" s="15"/>
      <c r="K2" s="15"/>
      <c r="L2" s="15"/>
      <c r="M2" s="15"/>
      <c r="N2" s="15"/>
      <c r="O2" s="15"/>
      <c r="P2" s="15"/>
      <c r="Q2" s="15"/>
      <c r="R2" s="22"/>
    </row>
    <row r="3" spans="1:18" ht="14.25" x14ac:dyDescent="0.2">
      <c r="A3" s="18"/>
      <c r="B3" s="23"/>
      <c r="R3" s="24"/>
    </row>
    <row r="4" spans="1:18" x14ac:dyDescent="0.15">
      <c r="A4" s="25" t="s">
        <v>321</v>
      </c>
      <c r="R4" s="24"/>
    </row>
    <row r="5" spans="1:18" x14ac:dyDescent="0.15">
      <c r="A5" s="18"/>
      <c r="B5" s="26" t="s">
        <v>322</v>
      </c>
      <c r="R5" s="24"/>
    </row>
    <row r="6" spans="1:18" x14ac:dyDescent="0.15">
      <c r="A6" s="18"/>
      <c r="B6" s="26" t="s">
        <v>323</v>
      </c>
      <c r="R6" s="24"/>
    </row>
    <row r="7" spans="1:18" x14ac:dyDescent="0.15">
      <c r="A7" s="18"/>
      <c r="B7" s="26" t="s">
        <v>324</v>
      </c>
      <c r="R7" s="24"/>
    </row>
    <row r="8" spans="1:18" x14ac:dyDescent="0.15">
      <c r="A8" s="18"/>
      <c r="B8" s="26" t="s">
        <v>325</v>
      </c>
      <c r="R8" s="24"/>
    </row>
    <row r="9" spans="1:18" x14ac:dyDescent="0.15">
      <c r="A9" s="18"/>
      <c r="B9" s="26" t="s">
        <v>326</v>
      </c>
      <c r="R9" s="24"/>
    </row>
    <row r="10" spans="1:18" x14ac:dyDescent="0.15">
      <c r="A10" s="18"/>
      <c r="B10" s="26" t="s">
        <v>327</v>
      </c>
      <c r="R10" s="24"/>
    </row>
    <row r="11" spans="1:18" x14ac:dyDescent="0.15">
      <c r="A11" s="18"/>
      <c r="B11" s="26" t="s">
        <v>328</v>
      </c>
      <c r="R11" s="24"/>
    </row>
    <row r="12" spans="1:18" ht="14.25" x14ac:dyDescent="0.2">
      <c r="A12" s="18"/>
      <c r="B12" s="23"/>
      <c r="R12" s="24"/>
    </row>
    <row r="13" spans="1:18" x14ac:dyDescent="0.15">
      <c r="A13" s="25" t="s">
        <v>110</v>
      </c>
      <c r="R13" s="24"/>
    </row>
    <row r="14" spans="1:18" x14ac:dyDescent="0.15">
      <c r="A14" s="18"/>
      <c r="B14" s="27" t="s">
        <v>357</v>
      </c>
      <c r="R14" s="24"/>
    </row>
    <row r="15" spans="1:18" x14ac:dyDescent="0.15">
      <c r="A15" s="18"/>
      <c r="B15" s="27" t="s">
        <v>359</v>
      </c>
      <c r="R15" s="24"/>
    </row>
    <row r="16" spans="1:18" x14ac:dyDescent="0.15">
      <c r="A16" s="18"/>
      <c r="B16" s="27" t="s">
        <v>96</v>
      </c>
      <c r="R16" s="24"/>
    </row>
    <row r="17" spans="1:18" x14ac:dyDescent="0.15">
      <c r="A17" s="18"/>
      <c r="B17" s="27" t="s">
        <v>97</v>
      </c>
      <c r="R17" s="24"/>
    </row>
    <row r="18" spans="1:18" x14ac:dyDescent="0.15">
      <c r="A18" s="18"/>
      <c r="B18" s="27" t="s">
        <v>98</v>
      </c>
      <c r="R18" s="24"/>
    </row>
    <row r="19" spans="1:18" x14ac:dyDescent="0.15">
      <c r="A19" s="18"/>
      <c r="B19" s="27" t="s">
        <v>99</v>
      </c>
      <c r="R19" s="24"/>
    </row>
    <row r="20" spans="1:18" x14ac:dyDescent="0.15">
      <c r="A20" s="18"/>
      <c r="B20" s="27" t="s">
        <v>329</v>
      </c>
      <c r="R20" s="24"/>
    </row>
    <row r="21" spans="1:18" x14ac:dyDescent="0.15">
      <c r="A21" s="18"/>
      <c r="B21" s="27" t="s">
        <v>100</v>
      </c>
      <c r="R21" s="24"/>
    </row>
    <row r="22" spans="1:18" x14ac:dyDescent="0.15">
      <c r="A22" s="18"/>
      <c r="B22" s="28"/>
      <c r="R22" s="24"/>
    </row>
    <row r="23" spans="1:18" x14ac:dyDescent="0.15">
      <c r="A23" s="29" t="s">
        <v>111</v>
      </c>
      <c r="R23" s="24"/>
    </row>
    <row r="24" spans="1:18" x14ac:dyDescent="0.15">
      <c r="A24" s="18"/>
      <c r="B24" s="30" t="s">
        <v>112</v>
      </c>
      <c r="R24" s="24"/>
    </row>
    <row r="25" spans="1:18" x14ac:dyDescent="0.15">
      <c r="A25" s="18"/>
      <c r="B25" s="30" t="s">
        <v>358</v>
      </c>
      <c r="R25" s="24"/>
    </row>
    <row r="26" spans="1:18" x14ac:dyDescent="0.15">
      <c r="A26" s="18"/>
      <c r="B26" s="30" t="s">
        <v>330</v>
      </c>
      <c r="R26" s="24"/>
    </row>
    <row r="27" spans="1:18" x14ac:dyDescent="0.15">
      <c r="A27" s="18"/>
      <c r="B27" s="30" t="s">
        <v>113</v>
      </c>
      <c r="R27" s="24"/>
    </row>
    <row r="28" spans="1:18" x14ac:dyDescent="0.15">
      <c r="A28" s="18"/>
      <c r="B28" s="27" t="s">
        <v>331</v>
      </c>
      <c r="R28" s="24"/>
    </row>
    <row r="29" spans="1:18" x14ac:dyDescent="0.15">
      <c r="A29" s="18"/>
      <c r="B29" s="31" t="s">
        <v>114</v>
      </c>
      <c r="R29" s="24"/>
    </row>
    <row r="30" spans="1:18" x14ac:dyDescent="0.15">
      <c r="A30" s="18"/>
      <c r="B30" s="27"/>
      <c r="R30" s="24"/>
    </row>
    <row r="31" spans="1:18" x14ac:dyDescent="0.15">
      <c r="A31" s="18"/>
      <c r="B31" s="28"/>
      <c r="R31" s="24"/>
    </row>
    <row r="32" spans="1:18" x14ac:dyDescent="0.15">
      <c r="A32" s="29" t="s">
        <v>101</v>
      </c>
      <c r="R32" s="24"/>
    </row>
    <row r="33" spans="1:18" x14ac:dyDescent="0.15">
      <c r="A33" s="18"/>
      <c r="B33" s="27" t="s">
        <v>332</v>
      </c>
      <c r="R33" s="24"/>
    </row>
    <row r="34" spans="1:18" x14ac:dyDescent="0.15">
      <c r="A34" s="18"/>
      <c r="B34" s="27" t="s">
        <v>333</v>
      </c>
      <c r="R34" s="24"/>
    </row>
    <row r="35" spans="1:18" x14ac:dyDescent="0.15">
      <c r="A35" s="18"/>
      <c r="B35" s="27" t="s">
        <v>334</v>
      </c>
      <c r="R35" s="24"/>
    </row>
    <row r="36" spans="1:18" x14ac:dyDescent="0.15">
      <c r="A36" s="18"/>
      <c r="B36" s="30" t="s">
        <v>115</v>
      </c>
      <c r="R36" s="24"/>
    </row>
    <row r="37" spans="1:18" x14ac:dyDescent="0.15">
      <c r="A37" s="18"/>
      <c r="B37" s="27" t="s">
        <v>335</v>
      </c>
      <c r="R37" s="24"/>
    </row>
    <row r="38" spans="1:18" ht="14.25" x14ac:dyDescent="0.2">
      <c r="A38" s="16"/>
      <c r="B38" s="32"/>
      <c r="C38" s="17"/>
      <c r="D38" s="17"/>
      <c r="E38" s="17"/>
      <c r="F38" s="17"/>
      <c r="G38" s="17"/>
      <c r="H38" s="17"/>
      <c r="I38" s="17"/>
      <c r="J38" s="17"/>
      <c r="K38" s="17"/>
      <c r="L38" s="17"/>
      <c r="M38" s="17"/>
      <c r="N38" s="17"/>
      <c r="O38" s="17"/>
      <c r="P38" s="17"/>
      <c r="Q38" s="17"/>
      <c r="R38" s="33"/>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pageSetUpPr fitToPage="1"/>
  </sheetPr>
  <dimension ref="A1:L49"/>
  <sheetViews>
    <sheetView workbookViewId="0">
      <pane xSplit="2" ySplit="5" topLeftCell="C6" activePane="bottomRight" state="frozen"/>
      <selection activeCell="D5" sqref="D5"/>
      <selection pane="topRight" activeCell="D5" sqref="D5"/>
      <selection pane="bottomLeft" activeCell="D5" sqref="D5"/>
      <selection pane="bottomRight" activeCell="N17" sqref="N17"/>
    </sheetView>
  </sheetViews>
  <sheetFormatPr defaultRowHeight="13.5" x14ac:dyDescent="0.15"/>
  <cols>
    <col min="1" max="1" width="3.125" customWidth="1"/>
    <col min="2" max="2" width="23.5" customWidth="1"/>
    <col min="3" max="7" width="10.625" customWidth="1"/>
    <col min="8" max="8" width="6.875" customWidth="1"/>
    <col min="9" max="9" width="4" customWidth="1"/>
    <col min="10" max="10" width="16.5" customWidth="1"/>
    <col min="11" max="11" width="11.5" customWidth="1"/>
    <col min="12" max="12" width="12.5" customWidth="1"/>
  </cols>
  <sheetData>
    <row r="1" spans="1:12" x14ac:dyDescent="0.15">
      <c r="A1" s="13" t="s">
        <v>355</v>
      </c>
    </row>
    <row r="2" spans="1:12" x14ac:dyDescent="0.15">
      <c r="A2" s="34" t="s">
        <v>354</v>
      </c>
      <c r="B2" s="35"/>
      <c r="C2" s="35"/>
      <c r="D2" s="35"/>
      <c r="E2" s="35"/>
      <c r="F2" s="35"/>
      <c r="G2" s="36"/>
      <c r="H2" s="37"/>
      <c r="I2" s="37"/>
      <c r="J2" s="37"/>
    </row>
    <row r="3" spans="1:12" x14ac:dyDescent="0.15">
      <c r="A3" s="13" t="s">
        <v>116</v>
      </c>
      <c r="C3" s="38" t="s">
        <v>117</v>
      </c>
      <c r="I3" s="39"/>
      <c r="J3" s="13" t="s">
        <v>118</v>
      </c>
      <c r="K3" s="40"/>
      <c r="L3" s="40"/>
    </row>
    <row r="4" spans="1:12" x14ac:dyDescent="0.15">
      <c r="A4" s="41"/>
      <c r="B4" s="42"/>
      <c r="C4" s="121" t="s">
        <v>119</v>
      </c>
      <c r="D4" s="113" t="s">
        <v>120</v>
      </c>
      <c r="E4" s="113"/>
      <c r="F4" s="43" t="s">
        <v>121</v>
      </c>
      <c r="G4" s="104"/>
      <c r="H4" s="96" t="s">
        <v>122</v>
      </c>
      <c r="I4" s="39"/>
      <c r="J4" s="14"/>
      <c r="K4" s="507" t="s">
        <v>123</v>
      </c>
      <c r="L4" s="508"/>
    </row>
    <row r="5" spans="1:12" x14ac:dyDescent="0.15">
      <c r="A5" s="94"/>
      <c r="B5" s="39"/>
      <c r="C5" s="122" t="s">
        <v>124</v>
      </c>
      <c r="D5" s="116" t="s">
        <v>125</v>
      </c>
      <c r="E5" s="115" t="s">
        <v>126</v>
      </c>
      <c r="F5" s="116" t="s">
        <v>127</v>
      </c>
      <c r="G5" s="115" t="s">
        <v>128</v>
      </c>
      <c r="H5" s="149" t="s">
        <v>129</v>
      </c>
      <c r="J5" s="153"/>
      <c r="K5" s="382" t="s">
        <v>130</v>
      </c>
      <c r="L5" s="383" t="s">
        <v>131</v>
      </c>
    </row>
    <row r="6" spans="1:12" x14ac:dyDescent="0.15">
      <c r="A6" s="2" t="s">
        <v>261</v>
      </c>
      <c r="B6" s="8" t="s">
        <v>262</v>
      </c>
      <c r="C6" s="123">
        <v>100</v>
      </c>
      <c r="D6" s="118">
        <f>'1'!S44</f>
        <v>124.9290531924201</v>
      </c>
      <c r="E6" s="159">
        <f>'1'!U44</f>
        <v>58.302432452979765</v>
      </c>
      <c r="F6" s="110">
        <f>'1'!W44</f>
        <v>21</v>
      </c>
      <c r="G6" s="162">
        <f>'1'!Y44</f>
        <v>11</v>
      </c>
      <c r="H6" s="44">
        <v>1</v>
      </c>
      <c r="I6" s="47"/>
      <c r="J6" s="95" t="s">
        <v>102</v>
      </c>
      <c r="K6" s="176">
        <v>0.75600000000000001</v>
      </c>
      <c r="L6" s="177">
        <v>0.73199999999999998</v>
      </c>
    </row>
    <row r="7" spans="1:12" x14ac:dyDescent="0.15">
      <c r="A7" s="150" t="s">
        <v>217</v>
      </c>
      <c r="B7" s="3" t="s">
        <v>263</v>
      </c>
      <c r="C7" s="124">
        <v>100</v>
      </c>
      <c r="D7" s="119">
        <f>'2'!S44</f>
        <v>128.90260342671689</v>
      </c>
      <c r="E7" s="160">
        <f>'2'!U44</f>
        <v>84.81263854980358</v>
      </c>
      <c r="F7" s="111">
        <f>'2'!W44</f>
        <v>15</v>
      </c>
      <c r="G7" s="163">
        <f>'2'!Y44</f>
        <v>10</v>
      </c>
      <c r="H7" s="147">
        <v>2</v>
      </c>
      <c r="I7" s="47"/>
      <c r="J7" s="94" t="s">
        <v>132</v>
      </c>
      <c r="K7" s="178">
        <v>0.74099999999999999</v>
      </c>
      <c r="L7" s="179">
        <v>0.71099999999999997</v>
      </c>
    </row>
    <row r="8" spans="1:12" x14ac:dyDescent="0.15">
      <c r="A8" s="150" t="s">
        <v>218</v>
      </c>
      <c r="B8" s="3" t="s">
        <v>264</v>
      </c>
      <c r="C8" s="124">
        <v>100</v>
      </c>
      <c r="D8" s="119">
        <f>'3'!S44</f>
        <v>125.17739188068349</v>
      </c>
      <c r="E8" s="160">
        <f>'3'!U44</f>
        <v>65.822745107864776</v>
      </c>
      <c r="F8" s="111">
        <f>'3'!W44</f>
        <v>11</v>
      </c>
      <c r="G8" s="163">
        <f>'3'!Y44</f>
        <v>3</v>
      </c>
      <c r="H8" s="147">
        <v>3</v>
      </c>
      <c r="I8" s="47"/>
      <c r="J8" s="94" t="s">
        <v>133</v>
      </c>
      <c r="K8" s="178">
        <v>0.90500000000000003</v>
      </c>
      <c r="L8" s="179">
        <v>0.73599999999999999</v>
      </c>
    </row>
    <row r="9" spans="1:12" x14ac:dyDescent="0.15">
      <c r="A9" s="150" t="s">
        <v>219</v>
      </c>
      <c r="B9" s="3" t="s">
        <v>27</v>
      </c>
      <c r="C9" s="124">
        <v>100</v>
      </c>
      <c r="D9" s="119">
        <f>'4'!S44</f>
        <v>141.68927221761558</v>
      </c>
      <c r="E9" s="160">
        <f>'4'!U44</f>
        <v>80.301274897042148</v>
      </c>
      <c r="F9" s="111">
        <f>'4'!W44</f>
        <v>3</v>
      </c>
      <c r="G9" s="163">
        <f>'4'!Y44</f>
        <v>2</v>
      </c>
      <c r="H9" s="147">
        <v>4</v>
      </c>
      <c r="I9" s="47"/>
      <c r="J9" s="94" t="s">
        <v>134</v>
      </c>
      <c r="K9" s="178">
        <v>0.871</v>
      </c>
      <c r="L9" s="179">
        <v>0.74299999999999999</v>
      </c>
    </row>
    <row r="10" spans="1:12" x14ac:dyDescent="0.15">
      <c r="A10" s="2" t="s">
        <v>220</v>
      </c>
      <c r="B10" s="8" t="s">
        <v>188</v>
      </c>
      <c r="C10" s="123">
        <v>100</v>
      </c>
      <c r="D10" s="118">
        <f>'5'!S44</f>
        <v>131.98134238994388</v>
      </c>
      <c r="E10" s="159">
        <f>'5'!U44</f>
        <v>50.112465336565812</v>
      </c>
      <c r="F10" s="110">
        <f>'5'!W44</f>
        <v>7</v>
      </c>
      <c r="G10" s="162">
        <f>'5'!Y44</f>
        <v>5</v>
      </c>
      <c r="H10" s="44">
        <v>5</v>
      </c>
      <c r="I10" s="47"/>
      <c r="J10" s="94" t="s">
        <v>135</v>
      </c>
      <c r="K10" s="178">
        <v>0.82499999999999996</v>
      </c>
      <c r="L10" s="179">
        <v>0.73499999999999999</v>
      </c>
    </row>
    <row r="11" spans="1:12" x14ac:dyDescent="0.15">
      <c r="A11" s="150" t="s">
        <v>221</v>
      </c>
      <c r="B11" s="3" t="s">
        <v>28</v>
      </c>
      <c r="C11" s="124">
        <v>100</v>
      </c>
      <c r="D11" s="119">
        <f>'6'!S44</f>
        <v>130.50598950298578</v>
      </c>
      <c r="E11" s="160">
        <f>'6'!U44</f>
        <v>55.077735570485025</v>
      </c>
      <c r="F11" s="111">
        <f>'6'!W44</f>
        <v>16</v>
      </c>
      <c r="G11" s="163">
        <f>'6'!Y44</f>
        <v>14</v>
      </c>
      <c r="H11" s="147">
        <v>6</v>
      </c>
      <c r="I11" s="47"/>
      <c r="J11" s="94" t="s">
        <v>136</v>
      </c>
      <c r="K11" s="178">
        <v>0.86899999999999999</v>
      </c>
      <c r="L11" s="179">
        <v>0.76500000000000001</v>
      </c>
    </row>
    <row r="12" spans="1:12" x14ac:dyDescent="0.15">
      <c r="A12" s="150" t="s">
        <v>222</v>
      </c>
      <c r="B12" s="3" t="s">
        <v>265</v>
      </c>
      <c r="C12" s="124">
        <v>100</v>
      </c>
      <c r="D12" s="119">
        <f>'7'!S44</f>
        <v>135.29688904844213</v>
      </c>
      <c r="E12" s="160">
        <f>'7'!U44</f>
        <v>48.828743743581903</v>
      </c>
      <c r="F12" s="111">
        <f>'7'!W44</f>
        <v>6</v>
      </c>
      <c r="G12" s="163">
        <f>'7'!Y44</f>
        <v>4</v>
      </c>
      <c r="H12" s="147">
        <v>7</v>
      </c>
      <c r="I12" s="47"/>
      <c r="J12" s="94" t="s">
        <v>137</v>
      </c>
      <c r="K12" s="178">
        <v>0.80400000000000005</v>
      </c>
      <c r="L12" s="179">
        <v>0.749</v>
      </c>
    </row>
    <row r="13" spans="1:12" x14ac:dyDescent="0.15">
      <c r="A13" s="150" t="s">
        <v>223</v>
      </c>
      <c r="B13" s="3" t="s">
        <v>29</v>
      </c>
      <c r="C13" s="124">
        <v>100</v>
      </c>
      <c r="D13" s="119">
        <f>'8'!S44</f>
        <v>121.48415990142789</v>
      </c>
      <c r="E13" s="160">
        <f>'8'!U44</f>
        <v>41.586184429052111</v>
      </c>
      <c r="F13" s="111">
        <f>'8'!W44</f>
        <v>2</v>
      </c>
      <c r="G13" s="163">
        <f>'8'!Y44</f>
        <v>1</v>
      </c>
      <c r="H13" s="147">
        <v>8</v>
      </c>
      <c r="I13" s="47"/>
      <c r="J13" s="94" t="s">
        <v>193</v>
      </c>
      <c r="K13" s="152">
        <v>0.78600000000000003</v>
      </c>
      <c r="L13" s="180">
        <v>0.73599999999999999</v>
      </c>
    </row>
    <row r="14" spans="1:12" x14ac:dyDescent="0.15">
      <c r="A14" s="150" t="s">
        <v>224</v>
      </c>
      <c r="B14" s="3" t="s">
        <v>30</v>
      </c>
      <c r="C14" s="124">
        <v>100</v>
      </c>
      <c r="D14" s="119">
        <f>'9'!S44</f>
        <v>107.48211510890795</v>
      </c>
      <c r="E14" s="160">
        <f>'9'!U44</f>
        <v>32.781852609529686</v>
      </c>
      <c r="F14" s="111">
        <f>'9'!W44</f>
        <v>1</v>
      </c>
      <c r="G14" s="163">
        <f>'9'!Y44</f>
        <v>1</v>
      </c>
      <c r="H14" s="147">
        <v>9</v>
      </c>
      <c r="I14" s="47"/>
      <c r="J14" s="94" t="s">
        <v>194</v>
      </c>
      <c r="K14" s="152">
        <v>0.69399999999999995</v>
      </c>
      <c r="L14" s="180">
        <v>0.751</v>
      </c>
    </row>
    <row r="15" spans="1:12" x14ac:dyDescent="0.15">
      <c r="A15" s="150" t="s">
        <v>2</v>
      </c>
      <c r="B15" s="3" t="s">
        <v>360</v>
      </c>
      <c r="C15" s="124">
        <v>100</v>
      </c>
      <c r="D15" s="119">
        <f>'10'!S44</f>
        <v>126.7844069789729</v>
      </c>
      <c r="E15" s="160">
        <f>'10'!U44</f>
        <v>48.702711242808199</v>
      </c>
      <c r="F15" s="111">
        <f>'10'!W44</f>
        <v>5</v>
      </c>
      <c r="G15" s="163">
        <f>'10'!Y44</f>
        <v>4</v>
      </c>
      <c r="H15" s="147">
        <v>10</v>
      </c>
      <c r="I15" s="47"/>
      <c r="J15" s="94" t="s">
        <v>195</v>
      </c>
      <c r="K15" s="152">
        <v>0.66300000000000003</v>
      </c>
      <c r="L15" s="180">
        <v>0.73499999999999999</v>
      </c>
    </row>
    <row r="16" spans="1:12" x14ac:dyDescent="0.15">
      <c r="A16" s="150" t="s">
        <v>3</v>
      </c>
      <c r="B16" s="3" t="s">
        <v>31</v>
      </c>
      <c r="C16" s="124">
        <v>100</v>
      </c>
      <c r="D16" s="119">
        <f>'11'!S44</f>
        <v>136.97459981180819</v>
      </c>
      <c r="E16" s="160">
        <f>'11'!U44</f>
        <v>65.687259462142976</v>
      </c>
      <c r="F16" s="111">
        <f>'11'!W44</f>
        <v>4</v>
      </c>
      <c r="G16" s="163">
        <f>'11'!Y44</f>
        <v>4</v>
      </c>
      <c r="H16" s="147">
        <v>11</v>
      </c>
      <c r="I16" s="47"/>
      <c r="J16" s="94" t="s">
        <v>196</v>
      </c>
      <c r="K16" s="152">
        <v>0.66</v>
      </c>
      <c r="L16" s="180">
        <v>0.72199999999999998</v>
      </c>
    </row>
    <row r="17" spans="1:12" x14ac:dyDescent="0.15">
      <c r="A17" s="150" t="s">
        <v>4</v>
      </c>
      <c r="B17" s="3" t="s">
        <v>32</v>
      </c>
      <c r="C17" s="124">
        <v>100</v>
      </c>
      <c r="D17" s="119">
        <f>'12'!S44</f>
        <v>127.89445526769111</v>
      </c>
      <c r="E17" s="160">
        <f>'12'!U44</f>
        <v>34.827337282061968</v>
      </c>
      <c r="F17" s="111">
        <f>'12'!W44</f>
        <v>1</v>
      </c>
      <c r="G17" s="163">
        <f>'12'!Y44</f>
        <v>1</v>
      </c>
      <c r="H17" s="147">
        <v>12</v>
      </c>
      <c r="I17" s="47"/>
      <c r="J17" s="94" t="s">
        <v>197</v>
      </c>
      <c r="K17" s="152">
        <v>0.69299999999999995</v>
      </c>
      <c r="L17" s="180">
        <v>0.73899999999999999</v>
      </c>
    </row>
    <row r="18" spans="1:12" x14ac:dyDescent="0.15">
      <c r="A18" s="150" t="s">
        <v>5</v>
      </c>
      <c r="B18" s="3" t="s">
        <v>33</v>
      </c>
      <c r="C18" s="124">
        <v>100</v>
      </c>
      <c r="D18" s="119">
        <f>'13'!S44</f>
        <v>120.01026411669584</v>
      </c>
      <c r="E18" s="160">
        <f>'13'!U44</f>
        <v>32.535086628173929</v>
      </c>
      <c r="F18" s="111">
        <f>'13'!W44</f>
        <v>3</v>
      </c>
      <c r="G18" s="163">
        <f>'13'!Y44</f>
        <v>3</v>
      </c>
      <c r="H18" s="147">
        <v>13</v>
      </c>
      <c r="I18" s="47"/>
      <c r="J18" s="94" t="s">
        <v>213</v>
      </c>
      <c r="K18" s="152">
        <v>0.75800000000000001</v>
      </c>
      <c r="L18" s="180">
        <v>0.74199999999999999</v>
      </c>
    </row>
    <row r="19" spans="1:12" x14ac:dyDescent="0.15">
      <c r="A19" s="150" t="s">
        <v>6</v>
      </c>
      <c r="B19" s="3" t="s">
        <v>34</v>
      </c>
      <c r="C19" s="124">
        <v>100</v>
      </c>
      <c r="D19" s="119">
        <f>'14'!S44</f>
        <v>134.33309432557724</v>
      </c>
      <c r="E19" s="160">
        <f>'14'!U44</f>
        <v>60.003201224701705</v>
      </c>
      <c r="F19" s="111">
        <f>'14'!W44</f>
        <v>6</v>
      </c>
      <c r="G19" s="163">
        <f>'14'!Y44</f>
        <v>5</v>
      </c>
      <c r="H19" s="147">
        <v>14</v>
      </c>
      <c r="I19" s="47"/>
      <c r="J19" s="94" t="s">
        <v>214</v>
      </c>
      <c r="K19" s="152">
        <v>0.752</v>
      </c>
      <c r="L19" s="180">
        <v>0.72199999999999998</v>
      </c>
    </row>
    <row r="20" spans="1:12" x14ac:dyDescent="0.15">
      <c r="A20" s="150" t="s">
        <v>7</v>
      </c>
      <c r="B20" s="3" t="s">
        <v>266</v>
      </c>
      <c r="C20" s="124">
        <v>100</v>
      </c>
      <c r="D20" s="119">
        <f>'15'!S44</f>
        <v>124.82885847526279</v>
      </c>
      <c r="E20" s="160">
        <f>'15'!U44</f>
        <v>54.779433452403957</v>
      </c>
      <c r="F20" s="111">
        <f>'15'!W44</f>
        <v>3</v>
      </c>
      <c r="G20" s="163">
        <f>'15'!Y44</f>
        <v>3</v>
      </c>
      <c r="H20" s="147">
        <v>15</v>
      </c>
      <c r="I20" s="47"/>
      <c r="J20" s="94" t="s">
        <v>215</v>
      </c>
      <c r="K20" s="152">
        <v>0.71899999999999997</v>
      </c>
      <c r="L20" s="180">
        <v>0.74399999999999999</v>
      </c>
    </row>
    <row r="21" spans="1:12" x14ac:dyDescent="0.15">
      <c r="A21" s="150" t="s">
        <v>8</v>
      </c>
      <c r="B21" s="3" t="s">
        <v>267</v>
      </c>
      <c r="C21" s="124">
        <v>100</v>
      </c>
      <c r="D21" s="119">
        <f>'16'!S44</f>
        <v>124.1836792747732</v>
      </c>
      <c r="E21" s="160">
        <f>'16'!U44</f>
        <v>57.280197166284744</v>
      </c>
      <c r="F21" s="111">
        <f>'16'!W44</f>
        <v>3</v>
      </c>
      <c r="G21" s="163">
        <f>'16'!Y44</f>
        <v>3</v>
      </c>
      <c r="H21" s="147">
        <v>16</v>
      </c>
      <c r="I21" s="47"/>
      <c r="J21" s="94" t="s">
        <v>216</v>
      </c>
      <c r="K21" s="152">
        <v>0.82599999999999996</v>
      </c>
      <c r="L21" s="180">
        <v>0.75</v>
      </c>
    </row>
    <row r="22" spans="1:12" x14ac:dyDescent="0.15">
      <c r="A22" s="150" t="s">
        <v>9</v>
      </c>
      <c r="B22" s="3" t="s">
        <v>268</v>
      </c>
      <c r="C22" s="124">
        <v>100</v>
      </c>
      <c r="D22" s="119">
        <f>'17'!S44</f>
        <v>130.79473945236461</v>
      </c>
      <c r="E22" s="160">
        <f>'17'!U44</f>
        <v>55.302816968578433</v>
      </c>
      <c r="F22" s="111">
        <f>'17'!W44</f>
        <v>4</v>
      </c>
      <c r="G22" s="163">
        <f>'17'!Y44</f>
        <v>4</v>
      </c>
      <c r="H22" s="147">
        <v>17</v>
      </c>
      <c r="I22" s="47"/>
      <c r="J22" s="94" t="s">
        <v>250</v>
      </c>
      <c r="K22" s="152">
        <v>0.84399999999999997</v>
      </c>
      <c r="L22" s="180">
        <v>0.76200000000000001</v>
      </c>
    </row>
    <row r="23" spans="1:12" x14ac:dyDescent="0.15">
      <c r="A23" s="150" t="s">
        <v>10</v>
      </c>
      <c r="B23" s="3" t="s">
        <v>269</v>
      </c>
      <c r="C23" s="124">
        <v>100</v>
      </c>
      <c r="D23" s="119">
        <f>'18'!S44</f>
        <v>125.68687374039951</v>
      </c>
      <c r="E23" s="160">
        <f>'18'!U44</f>
        <v>48.791385222273391</v>
      </c>
      <c r="F23" s="111">
        <f>'18'!W44</f>
        <v>2</v>
      </c>
      <c r="G23" s="163">
        <f>'18'!Y44</f>
        <v>2</v>
      </c>
      <c r="H23" s="147">
        <v>18</v>
      </c>
      <c r="I23" s="47"/>
      <c r="J23" s="181" t="s">
        <v>260</v>
      </c>
      <c r="K23" s="358">
        <v>0.94499999999999995</v>
      </c>
      <c r="L23" s="359">
        <v>0.77200000000000002</v>
      </c>
    </row>
    <row r="24" spans="1:12" x14ac:dyDescent="0.15">
      <c r="A24" s="150" t="s">
        <v>11</v>
      </c>
      <c r="B24" s="3" t="s">
        <v>35</v>
      </c>
      <c r="C24" s="124">
        <v>100</v>
      </c>
      <c r="D24" s="119">
        <f>'19'!S44</f>
        <v>123.19218844069015</v>
      </c>
      <c r="E24" s="160">
        <f>'19'!U44</f>
        <v>46.257569376482422</v>
      </c>
      <c r="F24" s="111">
        <f>'19'!W44</f>
        <v>3</v>
      </c>
      <c r="G24" s="163">
        <f>'19'!Y44</f>
        <v>3</v>
      </c>
      <c r="H24" s="147">
        <v>19</v>
      </c>
      <c r="I24" s="47"/>
      <c r="J24" s="94" t="s">
        <v>336</v>
      </c>
      <c r="K24" s="152">
        <v>0.80800000000000005</v>
      </c>
      <c r="L24" s="180">
        <v>0.74199999999999999</v>
      </c>
    </row>
    <row r="25" spans="1:12" x14ac:dyDescent="0.15">
      <c r="A25" s="150" t="s">
        <v>12</v>
      </c>
      <c r="B25" s="3" t="s">
        <v>362</v>
      </c>
      <c r="C25" s="124">
        <v>100</v>
      </c>
      <c r="D25" s="119">
        <f>'20'!S44</f>
        <v>119.74869774325283</v>
      </c>
      <c r="E25" s="160">
        <f>'20'!U44</f>
        <v>43.442608162071394</v>
      </c>
      <c r="F25" s="111">
        <f>'20'!W44</f>
        <v>2</v>
      </c>
      <c r="G25" s="163">
        <f>'20'!Y44</f>
        <v>2</v>
      </c>
      <c r="H25" s="147">
        <v>20</v>
      </c>
      <c r="I25" s="47"/>
      <c r="J25" s="94" t="s">
        <v>364</v>
      </c>
      <c r="K25" s="152">
        <v>0.82699999999999996</v>
      </c>
      <c r="L25" s="180">
        <v>0.69599999999999995</v>
      </c>
    </row>
    <row r="26" spans="1:12" x14ac:dyDescent="0.15">
      <c r="A26" s="150" t="s">
        <v>13</v>
      </c>
      <c r="B26" s="3" t="s">
        <v>189</v>
      </c>
      <c r="C26" s="124">
        <v>100</v>
      </c>
      <c r="D26" s="119">
        <f>'21'!S44</f>
        <v>116.12420118011096</v>
      </c>
      <c r="E26" s="160">
        <f>'21'!U44</f>
        <v>29.906751738110209</v>
      </c>
      <c r="F26" s="111">
        <f>'21'!W44</f>
        <v>5</v>
      </c>
      <c r="G26" s="163">
        <f>'21'!Y44</f>
        <v>5</v>
      </c>
      <c r="H26" s="147">
        <v>21</v>
      </c>
      <c r="I26" s="47"/>
      <c r="J26" s="189" t="s">
        <v>365</v>
      </c>
      <c r="K26" s="152">
        <v>0.78</v>
      </c>
      <c r="L26" s="180">
        <v>0.71399999999999997</v>
      </c>
    </row>
    <row r="27" spans="1:12" x14ac:dyDescent="0.15">
      <c r="A27" s="9" t="s">
        <v>14</v>
      </c>
      <c r="B27" s="10" t="s">
        <v>50</v>
      </c>
      <c r="C27" s="125">
        <v>100</v>
      </c>
      <c r="D27" s="120">
        <f>'22'!S44</f>
        <v>135.00575353418563</v>
      </c>
      <c r="E27" s="161">
        <f>'22'!U44</f>
        <v>59.843690109606008</v>
      </c>
      <c r="F27" s="112">
        <f>'22'!W44</f>
        <v>8</v>
      </c>
      <c r="G27" s="164">
        <f>'22'!Y44</f>
        <v>6</v>
      </c>
      <c r="H27" s="148">
        <v>22</v>
      </c>
      <c r="I27" s="47"/>
      <c r="J27" s="188" t="s">
        <v>366</v>
      </c>
      <c r="K27" s="360">
        <v>0.82799999999999996</v>
      </c>
      <c r="L27" s="361">
        <v>0.68200000000000005</v>
      </c>
    </row>
    <row r="28" spans="1:12" x14ac:dyDescent="0.15">
      <c r="A28" s="150" t="s">
        <v>15</v>
      </c>
      <c r="B28" s="3" t="s">
        <v>36</v>
      </c>
      <c r="C28" s="124">
        <v>100</v>
      </c>
      <c r="D28" s="119">
        <f>'23'!S44</f>
        <v>141.35921824218065</v>
      </c>
      <c r="E28" s="160">
        <f>'23'!U44</f>
        <v>68.112121723434697</v>
      </c>
      <c r="F28" s="111">
        <f>'23'!W44</f>
        <v>11</v>
      </c>
      <c r="G28" s="163">
        <f>'23'!Y44</f>
        <v>8</v>
      </c>
      <c r="H28" s="147">
        <v>23</v>
      </c>
      <c r="I28" s="47"/>
      <c r="J28" s="105" t="s">
        <v>541</v>
      </c>
      <c r="K28" s="384">
        <v>0.67200000000000004</v>
      </c>
      <c r="L28" s="385">
        <v>0.67900000000000005</v>
      </c>
    </row>
    <row r="29" spans="1:12" x14ac:dyDescent="0.15">
      <c r="A29" s="150" t="s">
        <v>16</v>
      </c>
      <c r="B29" s="3" t="s">
        <v>190</v>
      </c>
      <c r="C29" s="124">
        <v>100</v>
      </c>
      <c r="D29" s="119">
        <f>'24'!S44</f>
        <v>131.22873066149646</v>
      </c>
      <c r="E29" s="160">
        <f>'24'!U44</f>
        <v>47.946160316723812</v>
      </c>
      <c r="F29" s="111">
        <f>'24'!W44</f>
        <v>1</v>
      </c>
      <c r="G29" s="163">
        <f>'24'!Y44</f>
        <v>1</v>
      </c>
      <c r="H29" s="147">
        <v>24</v>
      </c>
      <c r="I29" s="47"/>
      <c r="J29" s="189" t="s">
        <v>542</v>
      </c>
      <c r="K29" s="358">
        <v>0.59799999999999998</v>
      </c>
      <c r="L29" s="359">
        <v>0.61099999999999999</v>
      </c>
    </row>
    <row r="30" spans="1:12" x14ac:dyDescent="0.15">
      <c r="A30" s="150" t="s">
        <v>17</v>
      </c>
      <c r="B30" s="3" t="s">
        <v>270</v>
      </c>
      <c r="C30" s="124">
        <v>100</v>
      </c>
      <c r="D30" s="119">
        <f>'25'!S44</f>
        <v>150.80671287321115</v>
      </c>
      <c r="E30" s="160">
        <f>'25'!U44</f>
        <v>75.787299650800065</v>
      </c>
      <c r="F30" s="111">
        <f>'25'!W44</f>
        <v>3</v>
      </c>
      <c r="G30" s="163">
        <f>'25'!Y44</f>
        <v>4</v>
      </c>
      <c r="H30" s="147">
        <v>25</v>
      </c>
      <c r="I30" s="47"/>
      <c r="J30" s="462" t="s">
        <v>543</v>
      </c>
      <c r="K30" s="380">
        <v>0.71299999999999997</v>
      </c>
      <c r="L30" s="381">
        <v>0.622</v>
      </c>
    </row>
    <row r="31" spans="1:12" x14ac:dyDescent="0.15">
      <c r="A31" s="150" t="s">
        <v>18</v>
      </c>
      <c r="B31" s="3" t="s">
        <v>271</v>
      </c>
      <c r="C31" s="124">
        <v>100</v>
      </c>
      <c r="D31" s="119">
        <f>'26'!S44</f>
        <v>151.10750541724917</v>
      </c>
      <c r="E31" s="160">
        <f>'26'!U44</f>
        <v>93.213767657598424</v>
      </c>
      <c r="F31" s="111">
        <f>'26'!W44</f>
        <v>10</v>
      </c>
      <c r="G31" s="163">
        <f>'26'!Y44</f>
        <v>10</v>
      </c>
      <c r="H31" s="147">
        <v>26</v>
      </c>
      <c r="I31" s="47"/>
      <c r="J31" s="463" t="s">
        <v>544</v>
      </c>
      <c r="K31" s="386">
        <v>0.64</v>
      </c>
      <c r="L31" s="387">
        <v>0.64900000000000002</v>
      </c>
    </row>
    <row r="32" spans="1:12" x14ac:dyDescent="0.15">
      <c r="A32" s="150" t="s">
        <v>19</v>
      </c>
      <c r="B32" s="3" t="s">
        <v>272</v>
      </c>
      <c r="C32" s="124">
        <v>100</v>
      </c>
      <c r="D32" s="119">
        <f>'27'!S44</f>
        <v>142.25392576735592</v>
      </c>
      <c r="E32" s="160">
        <f>'27'!U44</f>
        <v>94.817847092624334</v>
      </c>
      <c r="F32" s="111">
        <f>'27'!W44</f>
        <v>19</v>
      </c>
      <c r="G32" s="163">
        <f>'27'!Y44</f>
        <v>14</v>
      </c>
      <c r="H32" s="147">
        <v>27</v>
      </c>
      <c r="I32" s="47"/>
      <c r="J32" s="463" t="s">
        <v>607</v>
      </c>
      <c r="K32" s="459">
        <v>0.64400000000000002</v>
      </c>
      <c r="L32" s="460">
        <v>0.66600000000000004</v>
      </c>
    </row>
    <row r="33" spans="1:12" x14ac:dyDescent="0.15">
      <c r="A33" s="150" t="s">
        <v>20</v>
      </c>
      <c r="B33" s="3" t="s">
        <v>37</v>
      </c>
      <c r="C33" s="124">
        <v>100</v>
      </c>
      <c r="D33" s="119">
        <f>'28'!S44</f>
        <v>139.76008744641732</v>
      </c>
      <c r="E33" s="160">
        <f>'28'!U44</f>
        <v>87.946907212359804</v>
      </c>
      <c r="F33" s="111">
        <f>'28'!W44</f>
        <v>6</v>
      </c>
      <c r="G33" s="163">
        <f>'28'!Y44</f>
        <v>6</v>
      </c>
      <c r="H33" s="147">
        <v>28</v>
      </c>
      <c r="I33" s="47"/>
      <c r="J33" s="182" t="s">
        <v>138</v>
      </c>
      <c r="K33" s="182"/>
      <c r="L33" s="38" t="s">
        <v>117</v>
      </c>
    </row>
    <row r="34" spans="1:12" x14ac:dyDescent="0.15">
      <c r="A34" s="150" t="s">
        <v>21</v>
      </c>
      <c r="B34" s="3" t="s">
        <v>38</v>
      </c>
      <c r="C34" s="124">
        <v>100</v>
      </c>
      <c r="D34" s="119">
        <f>'29'!S44</f>
        <v>117.38855568644428</v>
      </c>
      <c r="E34" s="160">
        <f>'29'!U44</f>
        <v>95.852436679982787</v>
      </c>
      <c r="F34" s="111">
        <f>'29'!W44</f>
        <v>1</v>
      </c>
      <c r="G34" s="163">
        <f>'29'!Y44</f>
        <v>1</v>
      </c>
      <c r="H34" s="147">
        <v>29</v>
      </c>
      <c r="I34" s="47"/>
      <c r="J34" s="48" t="s">
        <v>139</v>
      </c>
      <c r="K34" s="49">
        <f>AVERAGE(K29:K31)</f>
        <v>0.65033333333333332</v>
      </c>
      <c r="L34" s="477">
        <f>AVERAGE(L30:L32)</f>
        <v>0.64566666666666661</v>
      </c>
    </row>
    <row r="35" spans="1:12" x14ac:dyDescent="0.15">
      <c r="A35" s="150" t="s">
        <v>22</v>
      </c>
      <c r="B35" s="3" t="s">
        <v>373</v>
      </c>
      <c r="C35" s="124">
        <v>100</v>
      </c>
      <c r="D35" s="119">
        <f>'30'!S44</f>
        <v>140.50715512429815</v>
      </c>
      <c r="E35" s="160">
        <f>'30'!U44</f>
        <v>90.373973013928392</v>
      </c>
      <c r="F35" s="111">
        <f>'30'!W44</f>
        <v>9</v>
      </c>
      <c r="G35" s="163">
        <f>'30'!Y44</f>
        <v>9</v>
      </c>
      <c r="H35" s="147">
        <v>30</v>
      </c>
      <c r="I35" s="47"/>
    </row>
    <row r="36" spans="1:12" x14ac:dyDescent="0.15">
      <c r="A36" s="150" t="s">
        <v>23</v>
      </c>
      <c r="B36" s="3" t="s">
        <v>191</v>
      </c>
      <c r="C36" s="124">
        <v>100</v>
      </c>
      <c r="D36" s="119">
        <f>'31'!S44</f>
        <v>138.90990842059426</v>
      </c>
      <c r="E36" s="160">
        <f>'31'!U44</f>
        <v>73.297917634691714</v>
      </c>
      <c r="F36" s="111">
        <f>'31'!W44</f>
        <v>6</v>
      </c>
      <c r="G36" s="163">
        <f>'31'!Y44</f>
        <v>6</v>
      </c>
      <c r="H36" s="147">
        <v>31</v>
      </c>
      <c r="I36" s="47"/>
    </row>
    <row r="37" spans="1:12" x14ac:dyDescent="0.15">
      <c r="A37" s="150" t="s">
        <v>24</v>
      </c>
      <c r="B37" s="3" t="s">
        <v>39</v>
      </c>
      <c r="C37" s="124">
        <v>100</v>
      </c>
      <c r="D37" s="119">
        <f>'32'!S44</f>
        <v>139.33073042723365</v>
      </c>
      <c r="E37" s="160">
        <f>'32'!U44</f>
        <v>92.749216956574188</v>
      </c>
      <c r="F37" s="111">
        <f>'32'!W44</f>
        <v>7</v>
      </c>
      <c r="G37" s="163">
        <f>'32'!Y44</f>
        <v>8</v>
      </c>
      <c r="H37" s="147">
        <v>32</v>
      </c>
      <c r="I37" s="47"/>
    </row>
    <row r="38" spans="1:12" x14ac:dyDescent="0.15">
      <c r="A38" s="150" t="s">
        <v>25</v>
      </c>
      <c r="B38" s="3" t="s">
        <v>40</v>
      </c>
      <c r="C38" s="124">
        <v>100</v>
      </c>
      <c r="D38" s="119">
        <f>'33'!S44</f>
        <v>145.2406824577474</v>
      </c>
      <c r="E38" s="160">
        <f>'33'!U44</f>
        <v>97.92076112873886</v>
      </c>
      <c r="F38" s="111">
        <f>'33'!W44</f>
        <v>10</v>
      </c>
      <c r="G38" s="163">
        <f>'33'!Y44</f>
        <v>6</v>
      </c>
      <c r="H38" s="147">
        <v>33</v>
      </c>
      <c r="I38" s="47"/>
    </row>
    <row r="39" spans="1:12" x14ac:dyDescent="0.15">
      <c r="A39" s="150" t="s">
        <v>26</v>
      </c>
      <c r="B39" s="3" t="s">
        <v>274</v>
      </c>
      <c r="C39" s="124">
        <v>100</v>
      </c>
      <c r="D39" s="119">
        <f>'34'!S44</f>
        <v>142.5103007202886</v>
      </c>
      <c r="E39" s="160">
        <f>'34'!U44</f>
        <v>79.737264333059841</v>
      </c>
      <c r="F39" s="111">
        <f>'34'!W44</f>
        <v>17</v>
      </c>
      <c r="G39" s="163">
        <f>'34'!Y44</f>
        <v>14</v>
      </c>
      <c r="H39" s="147">
        <v>34</v>
      </c>
      <c r="I39" s="47"/>
    </row>
    <row r="40" spans="1:12" x14ac:dyDescent="0.15">
      <c r="A40" s="150" t="s">
        <v>51</v>
      </c>
      <c r="B40" s="3" t="s">
        <v>363</v>
      </c>
      <c r="C40" s="124">
        <v>100</v>
      </c>
      <c r="D40" s="119">
        <f>'35'!S44</f>
        <v>147.03840677900084</v>
      </c>
      <c r="E40" s="160">
        <f>'35'!U44</f>
        <v>82.919028261368467</v>
      </c>
      <c r="F40" s="111">
        <f>'35'!W44</f>
        <v>25</v>
      </c>
      <c r="G40" s="163">
        <f>'35'!Y44</f>
        <v>20</v>
      </c>
      <c r="H40" s="147">
        <v>35</v>
      </c>
      <c r="I40" s="47"/>
    </row>
    <row r="41" spans="1:12" x14ac:dyDescent="0.15">
      <c r="A41" s="150" t="s">
        <v>192</v>
      </c>
      <c r="B41" s="3" t="s">
        <v>41</v>
      </c>
      <c r="C41" s="124">
        <v>100</v>
      </c>
      <c r="D41" s="119">
        <f>'36'!S44</f>
        <v>137.65174504234994</v>
      </c>
      <c r="E41" s="160">
        <f>'36'!U44</f>
        <v>84.199326435787</v>
      </c>
      <c r="F41" s="111">
        <f>'36'!W44</f>
        <v>14</v>
      </c>
      <c r="G41" s="163">
        <f>'36'!Y44</f>
        <v>11</v>
      </c>
      <c r="H41" s="147">
        <v>36</v>
      </c>
      <c r="I41" s="47"/>
    </row>
    <row r="42" spans="1:12" x14ac:dyDescent="0.15">
      <c r="A42" s="150" t="s">
        <v>198</v>
      </c>
      <c r="B42" s="3" t="s">
        <v>342</v>
      </c>
      <c r="C42" s="124">
        <v>100</v>
      </c>
      <c r="D42" s="119">
        <f>'37'!S44</f>
        <v>141.20493986817706</v>
      </c>
      <c r="E42" s="160">
        <f>'37'!U44</f>
        <v>74.112829929494879</v>
      </c>
      <c r="F42" s="111">
        <f>'37'!W44</f>
        <v>17</v>
      </c>
      <c r="G42" s="163">
        <f>'37'!Y44</f>
        <v>13</v>
      </c>
      <c r="H42" s="147">
        <v>37</v>
      </c>
      <c r="I42" s="47"/>
    </row>
    <row r="43" spans="1:12" x14ac:dyDescent="0.15">
      <c r="A43" s="150" t="s">
        <v>199</v>
      </c>
      <c r="B43" s="3" t="s">
        <v>276</v>
      </c>
      <c r="C43" s="124">
        <v>100</v>
      </c>
      <c r="D43" s="119">
        <f>'38'!S44</f>
        <v>130.7480730268617</v>
      </c>
      <c r="E43" s="160">
        <f>'38'!U44</f>
        <v>14.995955399865137</v>
      </c>
      <c r="F43" s="111">
        <f>'38'!W44</f>
        <v>1</v>
      </c>
      <c r="G43" s="163">
        <f>'38'!Y44</f>
        <v>1</v>
      </c>
      <c r="H43" s="147">
        <v>38</v>
      </c>
      <c r="I43" s="47"/>
    </row>
    <row r="44" spans="1:12" x14ac:dyDescent="0.15">
      <c r="A44" s="150" t="s">
        <v>200</v>
      </c>
      <c r="B44" s="3" t="s">
        <v>277</v>
      </c>
      <c r="C44" s="124">
        <v>100</v>
      </c>
      <c r="D44" s="119">
        <f>'39'!S44</f>
        <v>149.6906512324299</v>
      </c>
      <c r="E44" s="160">
        <f>'39'!U44</f>
        <v>62.436686011884163</v>
      </c>
      <c r="F44" s="111">
        <f>'39'!W44</f>
        <v>3</v>
      </c>
      <c r="G44" s="163">
        <f>'39'!Y44</f>
        <v>3</v>
      </c>
      <c r="H44" s="147">
        <v>39</v>
      </c>
      <c r="I44" s="47"/>
    </row>
    <row r="45" spans="1:12" x14ac:dyDescent="0.15">
      <c r="A45" s="97"/>
      <c r="B45" s="85" t="s">
        <v>83</v>
      </c>
      <c r="C45" s="126">
        <f>SUM(C6:C44)</f>
        <v>3900</v>
      </c>
      <c r="D45" s="191">
        <f>SUM(D6:D44)</f>
        <v>5179.7479582042652</v>
      </c>
      <c r="E45" s="192">
        <f>SUM(E6:E44)</f>
        <v>2471.4056201715216</v>
      </c>
      <c r="F45" s="193">
        <f>SUM(F6:F44)</f>
        <v>291</v>
      </c>
      <c r="G45" s="194">
        <f>SUM(G6:G44)</f>
        <v>231</v>
      </c>
      <c r="H45" s="151"/>
      <c r="I45" s="47"/>
    </row>
    <row r="46" spans="1:12" x14ac:dyDescent="0.15">
      <c r="A46" s="362">
        <f>投入係数表!$F$56</f>
        <v>0</v>
      </c>
      <c r="B46" s="363"/>
      <c r="C46" s="51"/>
      <c r="D46" s="51"/>
      <c r="E46" s="51"/>
      <c r="F46" s="51"/>
      <c r="G46" s="51"/>
      <c r="H46" s="39"/>
      <c r="I46" s="39"/>
      <c r="J46" s="39"/>
    </row>
    <row r="47" spans="1:12" x14ac:dyDescent="0.15">
      <c r="A47" s="50" t="s">
        <v>614</v>
      </c>
      <c r="B47" s="51"/>
      <c r="C47" s="51"/>
      <c r="D47" s="51"/>
      <c r="E47" s="51"/>
      <c r="F47" s="51"/>
      <c r="G47" s="51"/>
      <c r="H47" s="39"/>
      <c r="I47" s="39"/>
      <c r="J47" s="39"/>
    </row>
    <row r="48" spans="1:12" x14ac:dyDescent="0.15">
      <c r="A48" s="50" t="s">
        <v>547</v>
      </c>
      <c r="B48" s="51"/>
      <c r="C48" s="51"/>
      <c r="D48" s="51"/>
      <c r="E48" s="51"/>
      <c r="F48" s="51"/>
      <c r="G48" s="51"/>
      <c r="H48" s="39"/>
      <c r="I48" s="39"/>
      <c r="J48" s="39"/>
    </row>
    <row r="49" spans="1:10" x14ac:dyDescent="0.15">
      <c r="A49" s="50" t="s">
        <v>249</v>
      </c>
      <c r="B49" s="51"/>
      <c r="C49" s="51"/>
      <c r="D49" s="51"/>
      <c r="E49" s="51"/>
      <c r="F49" s="51"/>
      <c r="G49" s="51"/>
      <c r="H49" s="39"/>
      <c r="I49" s="39"/>
      <c r="J49" s="39"/>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1:S69"/>
  <sheetViews>
    <sheetView workbookViewId="0">
      <pane xSplit="2" ySplit="5" topLeftCell="C6" activePane="bottomRight" state="frozen"/>
      <selection pane="topRight" activeCell="C1" sqref="C1"/>
      <selection pane="bottomLeft" activeCell="A6" sqref="A6"/>
      <selection pane="bottomRight" activeCell="L22" sqref="L22"/>
    </sheetView>
  </sheetViews>
  <sheetFormatPr defaultRowHeight="13.5" x14ac:dyDescent="0.15"/>
  <cols>
    <col min="1" max="1" width="4.5" customWidth="1"/>
    <col min="2" max="2" width="18.5" customWidth="1"/>
    <col min="3" max="6" width="10.625" customWidth="1"/>
    <col min="7" max="7" width="6.875" customWidth="1"/>
    <col min="8" max="8" width="5.5" customWidth="1"/>
    <col min="9" max="9" width="18" customWidth="1"/>
    <col min="10" max="10" width="11.125" customWidth="1"/>
    <col min="11" max="11" width="13" customWidth="1"/>
    <col min="12" max="13" width="12.625" customWidth="1"/>
    <col min="15" max="15" width="5.5" customWidth="1"/>
    <col min="16" max="16" width="14.25" customWidth="1"/>
    <col min="17" max="19" width="10.375" customWidth="1"/>
  </cols>
  <sheetData>
    <row r="1" spans="1:19" x14ac:dyDescent="0.15">
      <c r="A1" s="13" t="s">
        <v>355</v>
      </c>
    </row>
    <row r="2" spans="1:19" x14ac:dyDescent="0.15">
      <c r="A2" s="34" t="s">
        <v>354</v>
      </c>
      <c r="B2" s="35"/>
      <c r="C2" s="35"/>
      <c r="D2" s="35"/>
      <c r="E2" s="35"/>
      <c r="F2" s="36"/>
      <c r="G2" s="36"/>
      <c r="O2" s="388"/>
      <c r="P2" s="396" t="s">
        <v>596</v>
      </c>
      <c r="Q2" s="389"/>
    </row>
    <row r="3" spans="1:19" x14ac:dyDescent="0.15">
      <c r="A3" s="13" t="s">
        <v>392</v>
      </c>
      <c r="I3" s="13" t="s">
        <v>251</v>
      </c>
      <c r="O3" s="388"/>
      <c r="P3" s="389"/>
      <c r="Q3" s="389"/>
      <c r="S3" s="390" t="s">
        <v>548</v>
      </c>
    </row>
    <row r="4" spans="1:19" x14ac:dyDescent="0.15">
      <c r="A4" s="41"/>
      <c r="B4" s="42"/>
      <c r="C4" s="43" t="s">
        <v>120</v>
      </c>
      <c r="D4" s="104"/>
      <c r="E4" s="113" t="s">
        <v>121</v>
      </c>
      <c r="F4" s="113"/>
      <c r="G4" s="105" t="s">
        <v>122</v>
      </c>
      <c r="I4" s="127"/>
      <c r="J4" s="128" t="s">
        <v>125</v>
      </c>
      <c r="K4" s="129" t="s">
        <v>207</v>
      </c>
      <c r="L4" s="130" t="s">
        <v>127</v>
      </c>
      <c r="M4" s="129" t="s">
        <v>252</v>
      </c>
      <c r="O4" s="40"/>
      <c r="P4" s="393" t="s">
        <v>549</v>
      </c>
      <c r="Q4" s="464" t="s">
        <v>610</v>
      </c>
      <c r="R4" s="395" t="s">
        <v>611</v>
      </c>
      <c r="S4" s="395" t="s">
        <v>612</v>
      </c>
    </row>
    <row r="5" spans="1:19" x14ac:dyDescent="0.15">
      <c r="A5" s="45"/>
      <c r="B5" s="117"/>
      <c r="C5" s="114" t="s">
        <v>125</v>
      </c>
      <c r="D5" s="115" t="s">
        <v>126</v>
      </c>
      <c r="E5" s="116" t="s">
        <v>127</v>
      </c>
      <c r="F5" s="115" t="s">
        <v>128</v>
      </c>
      <c r="G5" s="106" t="s">
        <v>129</v>
      </c>
      <c r="I5" s="131"/>
      <c r="J5" s="132" t="s">
        <v>124</v>
      </c>
      <c r="K5" s="133" t="s">
        <v>124</v>
      </c>
      <c r="L5" s="134" t="s">
        <v>253</v>
      </c>
      <c r="M5" s="133" t="s">
        <v>253</v>
      </c>
      <c r="O5" s="40"/>
      <c r="P5" s="394" t="s">
        <v>550</v>
      </c>
      <c r="Q5" s="465">
        <v>2021</v>
      </c>
      <c r="R5" s="398">
        <v>2022</v>
      </c>
      <c r="S5" s="398">
        <v>2023</v>
      </c>
    </row>
    <row r="6" spans="1:19" x14ac:dyDescent="0.15">
      <c r="A6" s="2" t="s">
        <v>261</v>
      </c>
      <c r="B6" s="8" t="s">
        <v>262</v>
      </c>
      <c r="C6" s="166">
        <f>'1'!S5+'2'!S5+'3'!S5+'4'!S5+'5'!S5+'6'!S5+'7'!S5+'8'!S5+'9'!S5+'10'!S5+'11'!S5+'12'!S5+'13'!S5+'14'!S5+'15'!S5+'16'!S5+'17'!S5+'18'!S5+'19'!S5+'20'!S5+'21'!S5+'22'!S5+'23'!S5+'24'!S5+'25'!S5+'26'!S5+'27'!S5+'28'!S5+'29'!S5+'30'!S5+'31'!S5+'32'!S5+'33'!S5+'34'!S5+'35'!S5+'36'!S5+'37'!S5+'38'!S5+'39'!S5</f>
        <v>109.6844158453344</v>
      </c>
      <c r="D6" s="184">
        <f>'1'!U5+'2'!U5+'3'!U5+'4'!U5+'5'!U5+'6'!U5+'7'!U5+'8'!U5+'9'!U5+'10'!U5+'11'!U5+'12'!U5+'13'!U5+'14'!U5+'15'!U5+'16'!U5+'17'!U5+'18'!U5+'19'!U5+'20'!U5+'21'!U5+'22'!U5+'23'!U5+'24'!U5+'25'!U5+'26'!U5+'27'!U5+'28'!U5+'29'!U5+'30'!U5+'31'!U5+'32'!U5+'33'!U5+'34'!U5+'35'!U5+'36'!U5+'37'!U5+'38'!U5+'39'!U5</f>
        <v>49.765958242604327</v>
      </c>
      <c r="E6" s="111">
        <f>'1'!W5+'2'!W5+'3'!W5+'4'!W5+'5'!W5+'6'!W5+'7'!W5+'8'!W5+'9'!W5+'10'!W5+'11'!W5+'12'!W5+'13'!W5+'14'!W5+'15'!W5+'16'!W5+'17'!W5+'18'!W5+'19'!W5+'20'!W5+'21'!W5+'22'!W5+'23'!W5+'24'!W5+'25'!W5+'26'!W5+'27'!W5+'28'!W5+'29'!W5+'30'!W5+'31'!W5+'32'!W5+'33'!W5+'34'!W5+'35'!W5+'36'!W5+'37'!W5+'38'!W5+'39'!W5</f>
        <v>21</v>
      </c>
      <c r="F6" s="163">
        <f>'1'!Y5+'2'!Y5+'3'!Y5+'4'!Y5+'5'!Y5+'6'!Y5+'7'!Y5+'8'!Y5+'9'!Y5+'10'!Y5+'11'!Y5+'12'!Y5+'13'!Y5+'14'!Y5+'15'!Y5+'16'!Y5+'17'!Y5+'18'!Y5+'19'!Y5+'20'!Y5+'21'!Y5+'22'!Y5+'23'!Y5+'24'!Y5+'25'!Y5+'26'!Y5+'27'!Y5+'28'!Y5+'29'!Y5+'30'!Y5+'31'!Y5+'32'!Y5+'33'!Y5+'34'!Y5+'35'!Y5+'36'!Y5+'37'!Y5+'38'!Y5+'39'!Y5</f>
        <v>11</v>
      </c>
      <c r="G6" s="107">
        <v>1</v>
      </c>
      <c r="I6" s="135" t="s">
        <v>254</v>
      </c>
      <c r="J6" s="136">
        <f>C45</f>
        <v>5179.7479582042661</v>
      </c>
      <c r="K6" s="136">
        <f>D45</f>
        <v>2471.4056201715202</v>
      </c>
      <c r="L6" s="137">
        <f>E45</f>
        <v>291</v>
      </c>
      <c r="M6" s="138">
        <f>F45</f>
        <v>231</v>
      </c>
      <c r="O6" s="40"/>
      <c r="P6" s="391" t="s">
        <v>551</v>
      </c>
      <c r="Q6" s="391">
        <v>22506290.916795574</v>
      </c>
      <c r="R6" s="391">
        <v>22902524.615126267</v>
      </c>
      <c r="S6" s="466">
        <v>24029899.861949511</v>
      </c>
    </row>
    <row r="7" spans="1:19" x14ac:dyDescent="0.15">
      <c r="A7" s="150" t="s">
        <v>217</v>
      </c>
      <c r="B7" s="3" t="s">
        <v>263</v>
      </c>
      <c r="C7" s="165">
        <f>'1'!S6+'2'!S6+'3'!S6+'4'!S6+'5'!S6+'6'!S6+'7'!S6+'8'!S6+'9'!S6+'10'!S6+'11'!S6+'12'!S6+'13'!S6+'14'!S6+'15'!S6+'16'!S6+'17'!S6+'18'!S6+'19'!S6+'20'!S6+'21'!S6+'22'!S6+'23'!S6+'24'!S6+'25'!S6+'26'!S6+'27'!S6+'28'!S6+'29'!S6+'30'!S6+'31'!S6+'32'!S6+'33'!S6+'34'!S6+'35'!S6+'36'!S6+'37'!S6+'38'!S6+'39'!S6</f>
        <v>107.77409616927777</v>
      </c>
      <c r="D7" s="184">
        <f>'1'!U6+'2'!U6+'3'!U6+'4'!U6+'5'!U6+'6'!U6+'7'!U6+'8'!U6+'9'!U6+'10'!U6+'11'!U6+'12'!U6+'13'!U6+'14'!U6+'15'!U6+'16'!U6+'17'!U6+'18'!U6+'19'!U6+'20'!U6+'21'!U6+'22'!U6+'23'!U6+'24'!U6+'25'!U6+'26'!U6+'27'!U6+'28'!U6+'29'!U6+'30'!U6+'31'!U6+'32'!U6+'33'!U6+'34'!U6+'35'!U6+'36'!U6+'37'!U6+'38'!U6+'39'!U6</f>
        <v>73.36413614447784</v>
      </c>
      <c r="E7" s="111">
        <f>'1'!W6+'2'!W6+'3'!W6+'4'!W6+'5'!W6+'6'!W6+'7'!W6+'8'!W6+'9'!W6+'10'!W6+'11'!W6+'12'!W6+'13'!W6+'14'!W6+'15'!W6+'16'!W6+'17'!W6+'18'!W6+'19'!W6+'20'!W6+'21'!W6+'22'!W6+'23'!W6+'24'!W6+'25'!W6+'26'!W6+'27'!W6+'28'!W6+'29'!W6+'30'!W6+'31'!W6+'32'!W6+'33'!W6+'34'!W6+'35'!W6+'36'!W6+'37'!W6+'38'!W6+'39'!W6</f>
        <v>15</v>
      </c>
      <c r="F7" s="163">
        <f>'1'!Y6+'2'!Y6+'3'!Y6+'4'!Y6+'5'!Y6+'6'!Y6+'7'!Y6+'8'!Y6+'9'!Y6+'10'!Y6+'11'!Y6+'12'!Y6+'13'!Y6+'14'!Y6+'15'!Y6+'16'!Y6+'17'!Y6+'18'!Y6+'19'!Y6+'20'!Y6+'21'!Y6+'22'!Y6+'23'!Y6+'24'!Y6+'25'!Y6+'26'!Y6+'27'!Y6+'28'!Y6+'29'!Y6+'30'!Y6+'31'!Y6+'32'!Y6+'33'!Y6+'34'!Y6+'35'!Y6+'36'!Y6+'37'!Y6+'38'!Y6+'39'!Y6</f>
        <v>10</v>
      </c>
      <c r="G7" s="108">
        <v>2</v>
      </c>
      <c r="I7" s="135" t="s">
        <v>255</v>
      </c>
      <c r="J7" s="136">
        <f>最終需要_まとめ!C45</f>
        <v>3900</v>
      </c>
      <c r="K7" s="347">
        <f>S69</f>
        <v>6011082</v>
      </c>
      <c r="L7" s="139" t="s">
        <v>256</v>
      </c>
      <c r="M7" s="140" t="s">
        <v>256</v>
      </c>
      <c r="O7" s="40"/>
      <c r="P7" s="391" t="s">
        <v>552</v>
      </c>
      <c r="Q7" s="391">
        <v>6999086.9167955741</v>
      </c>
      <c r="R7" s="391">
        <v>7122339.615126268</v>
      </c>
      <c r="S7" s="466">
        <v>7443153.8619495099</v>
      </c>
    </row>
    <row r="8" spans="1:19" x14ac:dyDescent="0.15">
      <c r="A8" s="150" t="s">
        <v>218</v>
      </c>
      <c r="B8" s="3" t="s">
        <v>264</v>
      </c>
      <c r="C8" s="165">
        <f>'1'!S7+'2'!S7+'3'!S7+'4'!S7+'5'!S7+'6'!S7+'7'!S7+'8'!S7+'9'!S7+'10'!S7+'11'!S7+'12'!S7+'13'!S7+'14'!S7+'15'!S7+'16'!S7+'17'!S7+'18'!S7+'19'!S7+'20'!S7+'21'!S7+'22'!S7+'23'!S7+'24'!S7+'25'!S7+'26'!S7+'27'!S7+'28'!S7+'29'!S7+'30'!S7+'31'!S7+'32'!S7+'33'!S7+'34'!S7+'35'!S7+'36'!S7+'37'!S7+'38'!S7+'39'!S7</f>
        <v>104.07620643741365</v>
      </c>
      <c r="D8" s="184">
        <f>'1'!U7+'2'!U7+'3'!U7+'4'!U7+'5'!U7+'6'!U7+'7'!U7+'8'!U7+'9'!U7+'10'!U7+'11'!U7+'12'!U7+'13'!U7+'14'!U7+'15'!U7+'16'!U7+'17'!U7+'18'!U7+'19'!U7+'20'!U7+'21'!U7+'22'!U7+'23'!U7+'24'!U7+'25'!U7+'26'!U7+'27'!U7+'28'!U7+'29'!U7+'30'!U7+'31'!U7+'32'!U7+'33'!U7+'34'!U7+'35'!U7+'36'!U7+'37'!U7+'38'!U7+'39'!U7</f>
        <v>54.745979600858981</v>
      </c>
      <c r="E8" s="111">
        <f>'1'!W7+'2'!W7+'3'!W7+'4'!W7+'5'!W7+'6'!W7+'7'!W7+'8'!W7+'9'!W7+'10'!W7+'11'!W7+'12'!W7+'13'!W7+'14'!W7+'15'!W7+'16'!W7+'17'!W7+'18'!W7+'19'!W7+'20'!W7+'21'!W7+'22'!W7+'23'!W7+'24'!W7+'25'!W7+'26'!W7+'27'!W7+'28'!W7+'29'!W7+'30'!W7+'31'!W7+'32'!W7+'33'!W7+'34'!W7+'35'!W7+'36'!W7+'37'!W7+'38'!W7+'39'!W7</f>
        <v>10</v>
      </c>
      <c r="F8" s="163">
        <f>'1'!Y7+'2'!Y7+'3'!Y7+'4'!Y7+'5'!Y7+'6'!Y7+'7'!Y7+'8'!Y7+'9'!Y7+'10'!Y7+'11'!Y7+'12'!Y7+'13'!Y7+'14'!Y7+'15'!Y7+'16'!Y7+'17'!Y7+'18'!Y7+'19'!Y7+'20'!Y7+'21'!Y7+'22'!Y7+'23'!Y7+'24'!Y7+'25'!Y7+'26'!Y7+'27'!Y7+'28'!Y7+'29'!Y7+'30'!Y7+'31'!Y7+'32'!Y7+'33'!Y7+'34'!Y7+'35'!Y7+'36'!Y7+'37'!Y7+'38'!Y7+'39'!Y7</f>
        <v>3</v>
      </c>
      <c r="G8" s="108">
        <v>3</v>
      </c>
      <c r="I8" s="135" t="s">
        <v>257</v>
      </c>
      <c r="J8" s="505">
        <f>J6/J7</f>
        <v>1.3281405021036579</v>
      </c>
      <c r="K8" s="141">
        <f>K6/K7*100</f>
        <v>4.1114155823718926E-2</v>
      </c>
      <c r="L8" s="139" t="s">
        <v>259</v>
      </c>
      <c r="M8" s="142" t="s">
        <v>259</v>
      </c>
      <c r="O8" s="40"/>
      <c r="P8" s="391" t="s">
        <v>553</v>
      </c>
      <c r="Q8" s="391">
        <v>3589386</v>
      </c>
      <c r="R8" s="391">
        <v>3784615</v>
      </c>
      <c r="S8" s="466">
        <v>4030985</v>
      </c>
    </row>
    <row r="9" spans="1:19" x14ac:dyDescent="0.15">
      <c r="A9" s="150" t="s">
        <v>219</v>
      </c>
      <c r="B9" s="3" t="s">
        <v>27</v>
      </c>
      <c r="C9" s="165">
        <f>'1'!S8+'2'!S8+'3'!S8+'4'!S8+'5'!S8+'6'!S8+'7'!S8+'8'!S8+'9'!S8+'10'!S8+'11'!S8+'12'!S8+'13'!S8+'14'!S8+'15'!S8+'16'!S8+'17'!S8+'18'!S8+'19'!S8+'20'!S8+'21'!S8+'22'!S8+'23'!S8+'24'!S8+'25'!S8+'26'!S8+'27'!S8+'28'!S8+'29'!S8+'30'!S8+'31'!S8+'32'!S8+'33'!S8+'34'!S8+'35'!S8+'36'!S8+'37'!S8+'38'!S8+'39'!S8</f>
        <v>102.92423421741499</v>
      </c>
      <c r="D9" s="184">
        <f>'1'!U8+'2'!U8+'3'!U8+'4'!U8+'5'!U8+'6'!U8+'7'!U8+'8'!U8+'9'!U8+'10'!U8+'11'!U8+'12'!U8+'13'!U8+'14'!U8+'15'!U8+'16'!U8+'17'!U8+'18'!U8+'19'!U8+'20'!U8+'21'!U8+'22'!U8+'23'!U8+'24'!U8+'25'!U8+'26'!U8+'27'!U8+'28'!U8+'29'!U8+'30'!U8+'31'!U8+'32'!U8+'33'!U8+'34'!U8+'35'!U8+'36'!U8+'37'!U8+'38'!U8+'39'!U8</f>
        <v>59.088296575059232</v>
      </c>
      <c r="E9" s="111">
        <f>'1'!W8+'2'!W8+'3'!W8+'4'!W8+'5'!W8+'6'!W8+'7'!W8+'8'!W8+'9'!W8+'10'!W8+'11'!W8+'12'!W8+'13'!W8+'14'!W8+'15'!W8+'16'!W8+'17'!W8+'18'!W8+'19'!W8+'20'!W8+'21'!W8+'22'!W8+'23'!W8+'24'!W8+'25'!W8+'26'!W8+'27'!W8+'28'!W8+'29'!W8+'30'!W8+'31'!W8+'32'!W8+'33'!W8+'34'!W8+'35'!W8+'36'!W8+'37'!W8+'38'!W8+'39'!W8</f>
        <v>2</v>
      </c>
      <c r="F9" s="163">
        <f>'1'!Y8+'2'!Y8+'3'!Y8+'4'!Y8+'5'!Y8+'6'!Y8+'7'!Y8+'8'!Y8+'9'!Y8+'10'!Y8+'11'!Y8+'12'!Y8+'13'!Y8+'14'!Y8+'15'!Y8+'16'!Y8+'17'!Y8+'18'!Y8+'19'!Y8+'20'!Y8+'21'!Y8+'22'!Y8+'23'!Y8+'24'!Y8+'25'!Y8+'26'!Y8+'27'!Y8+'28'!Y8+'29'!Y8+'30'!Y8+'31'!Y8+'32'!Y8+'33'!Y8+'34'!Y8+'35'!Y8+'36'!Y8+'37'!Y8+'38'!Y8+'39'!Y8</f>
        <v>1</v>
      </c>
      <c r="G9" s="108">
        <v>4</v>
      </c>
      <c r="I9" s="143" t="s">
        <v>122</v>
      </c>
      <c r="J9" s="509" t="s">
        <v>597</v>
      </c>
      <c r="K9" s="510"/>
      <c r="L9" s="144"/>
      <c r="M9" s="145"/>
      <c r="O9" s="40"/>
      <c r="P9" s="391" t="s">
        <v>554</v>
      </c>
      <c r="Q9" s="391">
        <v>2139974</v>
      </c>
      <c r="R9" s="391">
        <v>2248785</v>
      </c>
      <c r="S9" s="466">
        <v>2460560</v>
      </c>
    </row>
    <row r="10" spans="1:19" x14ac:dyDescent="0.15">
      <c r="A10" s="2" t="s">
        <v>220</v>
      </c>
      <c r="B10" s="8" t="s">
        <v>188</v>
      </c>
      <c r="C10" s="166">
        <f>'1'!S9+'2'!S9+'3'!S9+'4'!S9+'5'!S9+'6'!S9+'7'!S9+'8'!S9+'9'!S9+'10'!S9+'11'!S9+'12'!S9+'13'!S9+'14'!S9+'15'!S9+'16'!S9+'17'!S9+'18'!S9+'19'!S9+'20'!S9+'21'!S9+'22'!S9+'23'!S9+'24'!S9+'25'!S9+'26'!S9+'27'!S9+'28'!S9+'29'!S9+'30'!S9+'31'!S9+'32'!S9+'33'!S9+'34'!S9+'35'!S9+'36'!S9+'37'!S9+'38'!S9+'39'!S9</f>
        <v>138.23104486312471</v>
      </c>
      <c r="D10" s="185">
        <f>'1'!U9+'2'!U9+'3'!U9+'4'!U9+'5'!U9+'6'!U9+'7'!U9+'8'!U9+'9'!U9+'10'!U9+'11'!U9+'12'!U9+'13'!U9+'14'!U9+'15'!U9+'16'!U9+'17'!U9+'18'!U9+'19'!U9+'20'!U9+'21'!U9+'22'!U9+'23'!U9+'24'!U9+'25'!U9+'26'!U9+'27'!U9+'28'!U9+'29'!U9+'30'!U9+'31'!U9+'32'!U9+'33'!U9+'34'!U9+'35'!U9+'36'!U9+'37'!U9+'38'!U9+'39'!U9</f>
        <v>46.840908856435234</v>
      </c>
      <c r="E10" s="110">
        <f>'1'!W9+'2'!W9+'3'!W9+'4'!W9+'5'!W9+'6'!W9+'7'!W9+'8'!W9+'9'!W9+'10'!W9+'11'!W9+'12'!W9+'13'!W9+'14'!W9+'15'!W9+'16'!W9+'17'!W9+'18'!W9+'19'!W9+'20'!W9+'21'!W9+'22'!W9+'23'!W9+'24'!W9+'25'!W9+'26'!W9+'27'!W9+'28'!W9+'29'!W9+'30'!W9+'31'!W9+'32'!W9+'33'!W9+'34'!W9+'35'!W9+'36'!W9+'37'!W9+'38'!W9+'39'!W9</f>
        <v>5</v>
      </c>
      <c r="F10" s="162">
        <f>'1'!Y9+'2'!Y9+'3'!Y9+'4'!Y9+'5'!Y9+'6'!Y9+'7'!Y9+'8'!Y9+'9'!Y9+'10'!Y9+'11'!Y9+'12'!Y9+'13'!Y9+'14'!Y9+'15'!Y9+'16'!Y9+'17'!Y9+'18'!Y9+'19'!Y9+'20'!Y9+'21'!Y9+'22'!Y9+'23'!Y9+'24'!Y9+'25'!Y9+'26'!Y9+'27'!Y9+'28'!Y9+'29'!Y9+'30'!Y9+'31'!Y9+'32'!Y9+'33'!Y9+'34'!Y9+'35'!Y9+'36'!Y9+'37'!Y9+'38'!Y9+'39'!Y9</f>
        <v>5</v>
      </c>
      <c r="G10" s="107">
        <v>5</v>
      </c>
      <c r="I10" s="19" t="s">
        <v>258</v>
      </c>
      <c r="O10" s="40"/>
      <c r="P10" s="391" t="s">
        <v>555</v>
      </c>
      <c r="Q10" s="391">
        <v>2827000</v>
      </c>
      <c r="R10" s="391">
        <v>2987318</v>
      </c>
      <c r="S10" s="466">
        <v>3100633</v>
      </c>
    </row>
    <row r="11" spans="1:19" x14ac:dyDescent="0.15">
      <c r="A11" s="150" t="s">
        <v>221</v>
      </c>
      <c r="B11" s="3" t="s">
        <v>28</v>
      </c>
      <c r="C11" s="165">
        <f>'1'!S10+'2'!S10+'3'!S10+'4'!S10+'5'!S10+'6'!S10+'7'!S10+'8'!S10+'9'!S10+'10'!S10+'11'!S10+'12'!S10+'13'!S10+'14'!S10+'15'!S10+'16'!S10+'17'!S10+'18'!S10+'19'!S10+'20'!S10+'21'!S10+'22'!S10+'23'!S10+'24'!S10+'25'!S10+'26'!S10+'27'!S10+'28'!S10+'29'!S10+'30'!S10+'31'!S10+'32'!S10+'33'!S10+'34'!S10+'35'!S10+'36'!S10+'37'!S10+'38'!S10+'39'!S10</f>
        <v>104.56632587101977</v>
      </c>
      <c r="D11" s="184">
        <f>'1'!U10+'2'!U10+'3'!U10+'4'!U10+'5'!U10+'6'!U10+'7'!U10+'8'!U10+'9'!U10+'10'!U10+'11'!U10+'12'!U10+'13'!U10+'14'!U10+'15'!U10+'16'!U10+'17'!U10+'18'!U10+'19'!U10+'20'!U10+'21'!U10+'22'!U10+'23'!U10+'24'!U10+'25'!U10+'26'!U10+'27'!U10+'28'!U10+'29'!U10+'30'!U10+'31'!U10+'32'!U10+'33'!U10+'34'!U10+'35'!U10+'36'!U10+'37'!U10+'38'!U10+'39'!U10</f>
        <v>40.284505496678776</v>
      </c>
      <c r="E11" s="111">
        <f>'1'!W10+'2'!W10+'3'!W10+'4'!W10+'5'!W10+'6'!W10+'7'!W10+'8'!W10+'9'!W10+'10'!W10+'11'!W10+'12'!W10+'13'!W10+'14'!W10+'15'!W10+'16'!W10+'17'!W10+'18'!W10+'19'!W10+'20'!W10+'21'!W10+'22'!W10+'23'!W10+'24'!W10+'25'!W10+'26'!W10+'27'!W10+'28'!W10+'29'!W10+'30'!W10+'31'!W10+'32'!W10+'33'!W10+'34'!W10+'35'!W10+'36'!W10+'37'!W10+'38'!W10+'39'!W10</f>
        <v>15</v>
      </c>
      <c r="F11" s="163">
        <f>'1'!Y10+'2'!Y10+'3'!Y10+'4'!Y10+'5'!Y10+'6'!Y10+'7'!Y10+'8'!Y10+'9'!Y10+'10'!Y10+'11'!Y10+'12'!Y10+'13'!Y10+'14'!Y10+'15'!Y10+'16'!Y10+'17'!Y10+'18'!Y10+'19'!Y10+'20'!Y10+'21'!Y10+'22'!Y10+'23'!Y10+'24'!Y10+'25'!Y10+'26'!Y10+'27'!Y10+'28'!Y10+'29'!Y10+'30'!Y10+'31'!Y10+'32'!Y10+'33'!Y10+'34'!Y10+'35'!Y10+'36'!Y10+'37'!Y10+'38'!Y10+'39'!Y10</f>
        <v>14</v>
      </c>
      <c r="G11" s="108">
        <v>6</v>
      </c>
      <c r="O11" s="40"/>
      <c r="P11" s="391" t="s">
        <v>556</v>
      </c>
      <c r="Q11" s="391">
        <v>1309842</v>
      </c>
      <c r="R11" s="391">
        <v>1257957</v>
      </c>
      <c r="S11" s="466">
        <v>1285080</v>
      </c>
    </row>
    <row r="12" spans="1:19" x14ac:dyDescent="0.15">
      <c r="A12" s="150" t="s">
        <v>222</v>
      </c>
      <c r="B12" s="3" t="s">
        <v>265</v>
      </c>
      <c r="C12" s="165">
        <f>'1'!S11+'2'!S11+'3'!S11+'4'!S11+'5'!S11+'6'!S11+'7'!S11+'8'!S11+'9'!S11+'10'!S11+'11'!S11+'12'!S11+'13'!S11+'14'!S11+'15'!S11+'16'!S11+'17'!S11+'18'!S11+'19'!S11+'20'!S11+'21'!S11+'22'!S11+'23'!S11+'24'!S11+'25'!S11+'26'!S11+'27'!S11+'28'!S11+'29'!S11+'30'!S11+'31'!S11+'32'!S11+'33'!S11+'34'!S11+'35'!S11+'36'!S11+'37'!S11+'38'!S11+'39'!S11</f>
        <v>128.27660613135131</v>
      </c>
      <c r="D12" s="184">
        <f>'1'!U11+'2'!U11+'3'!U11+'4'!U11+'5'!U11+'6'!U11+'7'!U11+'8'!U11+'9'!U11+'10'!U11+'11'!U11+'12'!U11+'13'!U11+'14'!U11+'15'!U11+'16'!U11+'17'!U11+'18'!U11+'19'!U11+'20'!U11+'21'!U11+'22'!U11+'23'!U11+'24'!U11+'25'!U11+'26'!U11+'27'!U11+'28'!U11+'29'!U11+'30'!U11+'31'!U11+'32'!U11+'33'!U11+'34'!U11+'35'!U11+'36'!U11+'37'!U11+'38'!U11+'39'!U11</f>
        <v>40.267413418633517</v>
      </c>
      <c r="E12" s="111">
        <f>'1'!W11+'2'!W11+'3'!W11+'4'!W11+'5'!W11+'6'!W11+'7'!W11+'8'!W11+'9'!W11+'10'!W11+'11'!W11+'12'!W11+'13'!W11+'14'!W11+'15'!W11+'16'!W11+'17'!W11+'18'!W11+'19'!W11+'20'!W11+'21'!W11+'22'!W11+'23'!W11+'24'!W11+'25'!W11+'26'!W11+'27'!W11+'28'!W11+'29'!W11+'30'!W11+'31'!W11+'32'!W11+'33'!W11+'34'!W11+'35'!W11+'36'!W11+'37'!W11+'38'!W11+'39'!W11</f>
        <v>5</v>
      </c>
      <c r="F12" s="163">
        <f>'1'!Y11+'2'!Y11+'3'!Y11+'4'!Y11+'5'!Y11+'6'!Y11+'7'!Y11+'8'!Y11+'9'!Y11+'10'!Y11+'11'!Y11+'12'!Y11+'13'!Y11+'14'!Y11+'15'!Y11+'16'!Y11+'17'!Y11+'18'!Y11+'19'!Y11+'20'!Y11+'21'!Y11+'22'!Y11+'23'!Y11+'24'!Y11+'25'!Y11+'26'!Y11+'27'!Y11+'28'!Y11+'29'!Y11+'30'!Y11+'31'!Y11+'32'!Y11+'33'!Y11+'34'!Y11+'35'!Y11+'36'!Y11+'37'!Y11+'38'!Y11+'39'!Y11</f>
        <v>4</v>
      </c>
      <c r="G12" s="108">
        <v>7</v>
      </c>
      <c r="I12" s="19" t="s">
        <v>317</v>
      </c>
      <c r="J12" s="171">
        <f>最終需要_まとめ!C45</f>
        <v>3900</v>
      </c>
      <c r="O12" s="40"/>
      <c r="P12" s="391" t="s">
        <v>557</v>
      </c>
      <c r="Q12" s="391">
        <v>2957492</v>
      </c>
      <c r="R12" s="391">
        <v>2735538</v>
      </c>
      <c r="S12" s="466">
        <v>2771152</v>
      </c>
    </row>
    <row r="13" spans="1:19" x14ac:dyDescent="0.15">
      <c r="A13" s="150" t="s">
        <v>223</v>
      </c>
      <c r="B13" s="3" t="s">
        <v>29</v>
      </c>
      <c r="C13" s="165">
        <f>'1'!S12+'2'!S12+'3'!S12+'4'!S12+'5'!S12+'6'!S12+'7'!S12+'8'!S12+'9'!S12+'10'!S12+'11'!S12+'12'!S12+'13'!S12+'14'!S12+'15'!S12+'16'!S12+'17'!S12+'18'!S12+'19'!S12+'20'!S12+'21'!S12+'22'!S12+'23'!S12+'24'!S12+'25'!S12+'26'!S12+'27'!S12+'28'!S12+'29'!S12+'30'!S12+'31'!S12+'32'!S12+'33'!S12+'34'!S12+'35'!S12+'36'!S12+'37'!S12+'38'!S12+'39'!S12</f>
        <v>100</v>
      </c>
      <c r="D13" s="184">
        <f>'1'!U12+'2'!U12+'3'!U12+'4'!U12+'5'!U12+'6'!U12+'7'!U12+'8'!U12+'9'!U12+'10'!U12+'11'!U12+'12'!U12+'13'!U12+'14'!U12+'15'!U12+'16'!U12+'17'!U12+'18'!U12+'19'!U12+'20'!U12+'21'!U12+'22'!U12+'23'!U12+'24'!U12+'25'!U12+'26'!U12+'27'!U12+'28'!U12+'29'!U12+'30'!U12+'31'!U12+'32'!U12+'33'!U12+'34'!U12+'35'!U12+'36'!U12+'37'!U12+'38'!U12+'39'!U12</f>
        <v>30.441701456509634</v>
      </c>
      <c r="E13" s="111">
        <f>'1'!W12+'2'!W12+'3'!W12+'4'!W12+'5'!W12+'6'!W12+'7'!W12+'8'!W12+'9'!W12+'10'!W12+'11'!W12+'12'!W12+'13'!W12+'14'!W12+'15'!W12+'16'!W12+'17'!W12+'18'!W12+'19'!W12+'20'!W12+'21'!W12+'22'!W12+'23'!W12+'24'!W12+'25'!W12+'26'!W12+'27'!W12+'28'!W12+'29'!W12+'30'!W12+'31'!W12+'32'!W12+'33'!W12+'34'!W12+'35'!W12+'36'!W12+'37'!W12+'38'!W12+'39'!W12</f>
        <v>2</v>
      </c>
      <c r="F13" s="163">
        <f>'1'!Y12+'2'!Y12+'3'!Y12+'4'!Y12+'5'!Y12+'6'!Y12+'7'!Y12+'8'!Y12+'9'!Y12+'10'!Y12+'11'!Y12+'12'!Y12+'13'!Y12+'14'!Y12+'15'!Y12+'16'!Y12+'17'!Y12+'18'!Y12+'19'!Y12+'20'!Y12+'21'!Y12+'22'!Y12+'23'!Y12+'24'!Y12+'25'!Y12+'26'!Y12+'27'!Y12+'28'!Y12+'29'!Y12+'30'!Y12+'31'!Y12+'32'!Y12+'33'!Y12+'34'!Y12+'35'!Y12+'36'!Y12+'37'!Y12+'38'!Y12+'39'!Y12</f>
        <v>1</v>
      </c>
      <c r="G13" s="108">
        <v>8</v>
      </c>
      <c r="I13" s="168" t="s">
        <v>318</v>
      </c>
      <c r="J13" s="174">
        <f>'1'!H44+'2'!H44+'3'!H44+'4'!H44+'5'!H44+'6'!H44+'7'!H44+'8'!H44+'9'!H44+'10'!H44+'11'!H44+'12'!H44+'13'!H44+'14'!H44+'15'!H44+'16'!H44+'17'!H44+'18'!H44+'19'!H44+'20'!H44+'21'!H44+'22'!H44+'23'!H44+'24'!H44+'25'!H44+'26'!H44+'27'!H44+'28'!H44+'29'!H44+'30'!H44+'31'!H44+'32'!H44+'33'!H44+'34'!H44+'35'!H44+'36'!H44+'37'!H44+'38'!H44+'39'!H44</f>
        <v>744.51030527606702</v>
      </c>
      <c r="O13" s="40"/>
      <c r="P13" s="391" t="s">
        <v>558</v>
      </c>
      <c r="Q13" s="391">
        <v>1145962</v>
      </c>
      <c r="R13" s="391">
        <v>1113334</v>
      </c>
      <c r="S13" s="466">
        <v>1149033</v>
      </c>
    </row>
    <row r="14" spans="1:19" x14ac:dyDescent="0.15">
      <c r="A14" s="150" t="s">
        <v>224</v>
      </c>
      <c r="B14" s="3" t="s">
        <v>30</v>
      </c>
      <c r="C14" s="165">
        <f>'1'!S13+'2'!S13+'3'!S13+'4'!S13+'5'!S13+'6'!S13+'7'!S13+'8'!S13+'9'!S13+'10'!S13+'11'!S13+'12'!S13+'13'!S13+'14'!S13+'15'!S13+'16'!S13+'17'!S13+'18'!S13+'19'!S13+'20'!S13+'21'!S13+'22'!S13+'23'!S13+'24'!S13+'25'!S13+'26'!S13+'27'!S13+'28'!S13+'29'!S13+'30'!S13+'31'!S13+'32'!S13+'33'!S13+'34'!S13+'35'!S13+'36'!S13+'37'!S13+'38'!S13+'39'!S13</f>
        <v>114.97512407397147</v>
      </c>
      <c r="D14" s="184">
        <f>'1'!U13+'2'!U13+'3'!U13+'4'!U13+'5'!U13+'6'!U13+'7'!U13+'8'!U13+'9'!U13+'10'!U13+'11'!U13+'12'!U13+'13'!U13+'14'!U13+'15'!U13+'16'!U13+'17'!U13+'18'!U13+'19'!U13+'20'!U13+'21'!U13+'22'!U13+'23'!U13+'24'!U13+'25'!U13+'26'!U13+'27'!U13+'28'!U13+'29'!U13+'30'!U13+'31'!U13+'32'!U13+'33'!U13+'34'!U13+'35'!U13+'36'!U13+'37'!U13+'38'!U13+'39'!U13</f>
        <v>33.240361153624058</v>
      </c>
      <c r="E14" s="111">
        <f>'1'!W13+'2'!W13+'3'!W13+'4'!W13+'5'!W13+'6'!W13+'7'!W13+'8'!W13+'9'!W13+'10'!W13+'11'!W13+'12'!W13+'13'!W13+'14'!W13+'15'!W13+'16'!W13+'17'!W13+'18'!W13+'19'!W13+'20'!W13+'21'!W13+'22'!W13+'23'!W13+'24'!W13+'25'!W13+'26'!W13+'27'!W13+'28'!W13+'29'!W13+'30'!W13+'31'!W13+'32'!W13+'33'!W13+'34'!W13+'35'!W13+'36'!W13+'37'!W13+'38'!W13+'39'!W13</f>
        <v>1</v>
      </c>
      <c r="F14" s="163">
        <f>'1'!Y13+'2'!Y13+'3'!Y13+'4'!Y13+'5'!Y13+'6'!Y13+'7'!Y13+'8'!Y13+'9'!Y13+'10'!Y13+'11'!Y13+'12'!Y13+'13'!Y13+'14'!Y13+'15'!Y13+'16'!Y13+'17'!Y13+'18'!Y13+'19'!Y13+'20'!Y13+'21'!Y13+'22'!Y13+'23'!Y13+'24'!Y13+'25'!Y13+'26'!Y13+'27'!Y13+'28'!Y13+'29'!Y13+'30'!Y13+'31'!Y13+'32'!Y13+'33'!Y13+'34'!Y13+'35'!Y13+'36'!Y13+'37'!Y13+'38'!Y13+'39'!Y13</f>
        <v>1</v>
      </c>
      <c r="G14" s="108">
        <v>9</v>
      </c>
      <c r="I14" s="169" t="s">
        <v>319</v>
      </c>
      <c r="J14" s="175">
        <f>'1'!R44+'2'!R44+'3'!R44+'4'!R44+'5'!R44+'6'!R44+'7'!R44+'8'!R44+'9'!R44+'10'!R44+'11'!R44+'12'!R44+'13'!R44+'14'!R44+'15'!R44+'16'!R44+'17'!R44+'18'!R44+'19'!R44+'20'!R44+'21'!R44+'22'!R44+'23'!R44+'24'!R44+'25'!R44+'26'!R44+'27'!R44+'28'!R44+'29'!R44+'30'!R44+'31'!R44+'32'!R44+'33'!R44+'34'!R44+'35'!R44+'36'!R44+'37'!R44+'38'!R44+'39'!R44</f>
        <v>535.16851552046217</v>
      </c>
      <c r="L14" t="s">
        <v>175</v>
      </c>
      <c r="O14" s="40"/>
      <c r="P14" s="391" t="s">
        <v>559</v>
      </c>
      <c r="Q14" s="391">
        <v>620476</v>
      </c>
      <c r="R14" s="391">
        <v>684684</v>
      </c>
      <c r="S14" s="466">
        <v>746830</v>
      </c>
    </row>
    <row r="15" spans="1:19" x14ac:dyDescent="0.15">
      <c r="A15" s="150" t="s">
        <v>2</v>
      </c>
      <c r="B15" s="3" t="s">
        <v>360</v>
      </c>
      <c r="C15" s="165">
        <f>'1'!S14+'2'!S14+'3'!S14+'4'!S14+'5'!S14+'6'!S14+'7'!S14+'8'!S14+'9'!S14+'10'!S14+'11'!S14+'12'!S14+'13'!S14+'14'!S14+'15'!S14+'16'!S14+'17'!S14+'18'!S14+'19'!S14+'20'!S14+'21'!S14+'22'!S14+'23'!S14+'24'!S14+'25'!S14+'26'!S14+'27'!S14+'28'!S14+'29'!S14+'30'!S14+'31'!S14+'32'!S14+'33'!S14+'34'!S14+'35'!S14+'36'!S14+'37'!S14+'38'!S14+'39'!S14</f>
        <v>108.37478526319349</v>
      </c>
      <c r="D15" s="184">
        <f>'1'!U14+'2'!U14+'3'!U14+'4'!U14+'5'!U14+'6'!U14+'7'!U14+'8'!U14+'9'!U14+'10'!U14+'11'!U14+'12'!U14+'13'!U14+'14'!U14+'15'!U14+'16'!U14+'17'!U14+'18'!U14+'19'!U14+'20'!U14+'21'!U14+'22'!U14+'23'!U14+'24'!U14+'25'!U14+'26'!U14+'27'!U14+'28'!U14+'29'!U14+'30'!U14+'31'!U14+'32'!U14+'33'!U14+'34'!U14+'35'!U14+'36'!U14+'37'!U14+'38'!U14+'39'!U14</f>
        <v>37.398475681573792</v>
      </c>
      <c r="E15" s="111">
        <f>'1'!W14+'2'!W14+'3'!W14+'4'!W14+'5'!W14+'6'!W14+'7'!W14+'8'!W14+'9'!W14+'10'!W14+'11'!W14+'12'!W14+'13'!W14+'14'!W14+'15'!W14+'16'!W14+'17'!W14+'18'!W14+'19'!W14+'20'!W14+'21'!W14+'22'!W14+'23'!W14+'24'!W14+'25'!W14+'26'!W14+'27'!W14+'28'!W14+'29'!W14+'30'!W14+'31'!W14+'32'!W14+'33'!W14+'34'!W14+'35'!W14+'36'!W14+'37'!W14+'38'!W14+'39'!W14</f>
        <v>4</v>
      </c>
      <c r="F15" s="163">
        <f>'1'!Y14+'2'!Y14+'3'!Y14+'4'!Y14+'5'!Y14+'6'!Y14+'7'!Y14+'8'!Y14+'9'!Y14+'10'!Y14+'11'!Y14+'12'!Y14+'13'!Y14+'14'!Y14+'15'!Y14+'16'!Y14+'17'!Y14+'18'!Y14+'19'!Y14+'20'!Y14+'21'!Y14+'22'!Y14+'23'!Y14+'24'!Y14+'25'!Y14+'26'!Y14+'27'!Y14+'28'!Y14+'29'!Y14+'30'!Y14+'31'!Y14+'32'!Y14+'33'!Y14+'34'!Y14+'35'!Y14+'36'!Y14+'37'!Y14+'38'!Y14+'39'!Y14</f>
        <v>4</v>
      </c>
      <c r="G15" s="108">
        <v>10</v>
      </c>
      <c r="I15" s="170" t="s">
        <v>320</v>
      </c>
      <c r="J15" s="173">
        <f>J12+J13+J14</f>
        <v>5179.6788207965292</v>
      </c>
      <c r="O15" s="40"/>
      <c r="P15" s="391" t="s">
        <v>560</v>
      </c>
      <c r="Q15" s="391">
        <v>460175</v>
      </c>
      <c r="R15" s="391">
        <v>471438</v>
      </c>
      <c r="S15" s="466">
        <v>494672</v>
      </c>
    </row>
    <row r="16" spans="1:19" x14ac:dyDescent="0.15">
      <c r="A16" s="150" t="s">
        <v>3</v>
      </c>
      <c r="B16" s="3" t="s">
        <v>31</v>
      </c>
      <c r="C16" s="165">
        <f>'1'!S15+'2'!S15+'3'!S15+'4'!S15+'5'!S15+'6'!S15+'7'!S15+'8'!S15+'9'!S15+'10'!S15+'11'!S15+'12'!S15+'13'!S15+'14'!S15+'15'!S15+'16'!S15+'17'!S15+'18'!S15+'19'!S15+'20'!S15+'21'!S15+'22'!S15+'23'!S15+'24'!S15+'25'!S15+'26'!S15+'27'!S15+'28'!S15+'29'!S15+'30'!S15+'31'!S15+'32'!S15+'33'!S15+'34'!S15+'35'!S15+'36'!S15+'37'!S15+'38'!S15+'39'!S15</f>
        <v>112.28058954431431</v>
      </c>
      <c r="D16" s="184">
        <f>'1'!U15+'2'!U15+'3'!U15+'4'!U15+'5'!U15+'6'!U15+'7'!U15+'8'!U15+'9'!U15+'10'!U15+'11'!U15+'12'!U15+'13'!U15+'14'!U15+'15'!U15+'16'!U15+'17'!U15+'18'!U15+'19'!U15+'20'!U15+'21'!U15+'22'!U15+'23'!U15+'24'!U15+'25'!U15+'26'!U15+'27'!U15+'28'!U15+'29'!U15+'30'!U15+'31'!U15+'32'!U15+'33'!U15+'34'!U15+'35'!U15+'36'!U15+'37'!U15+'38'!U15+'39'!U15</f>
        <v>52.215291831246617</v>
      </c>
      <c r="E16" s="111">
        <f>'1'!W15+'2'!W15+'3'!W15+'4'!W15+'5'!W15+'6'!W15+'7'!W15+'8'!W15+'9'!W15+'10'!W15+'11'!W15+'12'!W15+'13'!W15+'14'!W15+'15'!W15+'16'!W15+'17'!W15+'18'!W15+'19'!W15+'20'!W15+'21'!W15+'22'!W15+'23'!W15+'24'!W15+'25'!W15+'26'!W15+'27'!W15+'28'!W15+'29'!W15+'30'!W15+'31'!W15+'32'!W15+'33'!W15+'34'!W15+'35'!W15+'36'!W15+'37'!W15+'38'!W15+'39'!W15</f>
        <v>3</v>
      </c>
      <c r="F16" s="163">
        <f>'1'!Y15+'2'!Y15+'3'!Y15+'4'!Y15+'5'!Y15+'6'!Y15+'7'!Y15+'8'!Y15+'9'!Y15+'10'!Y15+'11'!Y15+'12'!Y15+'13'!Y15+'14'!Y15+'15'!Y15+'16'!Y15+'17'!Y15+'18'!Y15+'19'!Y15+'20'!Y15+'21'!Y15+'22'!Y15+'23'!Y15+'24'!Y15+'25'!Y15+'26'!Y15+'27'!Y15+'28'!Y15+'29'!Y15+'30'!Y15+'31'!Y15+'32'!Y15+'33'!Y15+'34'!Y15+'35'!Y15+'36'!Y15+'37'!Y15+'38'!Y15+'39'!Y15</f>
        <v>3</v>
      </c>
      <c r="G16" s="108">
        <v>11</v>
      </c>
      <c r="J16" s="172" t="s">
        <v>351</v>
      </c>
      <c r="O16" s="40"/>
      <c r="P16" s="391" t="s">
        <v>561</v>
      </c>
      <c r="Q16" s="391">
        <v>456897</v>
      </c>
      <c r="R16" s="391">
        <v>496516</v>
      </c>
      <c r="S16" s="466">
        <v>547801</v>
      </c>
    </row>
    <row r="17" spans="1:19" x14ac:dyDescent="0.15">
      <c r="A17" s="150" t="s">
        <v>4</v>
      </c>
      <c r="B17" s="3" t="s">
        <v>32</v>
      </c>
      <c r="C17" s="165">
        <f>'1'!S16+'2'!S16+'3'!S16+'4'!S16+'5'!S16+'6'!S16+'7'!S16+'8'!S16+'9'!S16+'10'!S16+'11'!S16+'12'!S16+'13'!S16+'14'!S16+'15'!S16+'16'!S16+'17'!S16+'18'!S16+'19'!S16+'20'!S16+'21'!S16+'22'!S16+'23'!S16+'24'!S16+'25'!S16+'26'!S16+'27'!S16+'28'!S16+'29'!S16+'30'!S16+'31'!S16+'32'!S16+'33'!S16+'34'!S16+'35'!S16+'36'!S16+'37'!S16+'38'!S16+'39'!S16</f>
        <v>127.45217127993895</v>
      </c>
      <c r="D17" s="184">
        <f>'1'!U16+'2'!U16+'3'!U16+'4'!U16+'5'!U16+'6'!U16+'7'!U16+'8'!U16+'9'!U16+'10'!U16+'11'!U16+'12'!U16+'13'!U16+'14'!U16+'15'!U16+'16'!U16+'17'!U16+'18'!U16+'19'!U16+'20'!U16+'21'!U16+'22'!U16+'23'!U16+'24'!U16+'25'!U16+'26'!U16+'27'!U16+'28'!U16+'29'!U16+'30'!U16+'31'!U16+'32'!U16+'33'!U16+'34'!U16+'35'!U16+'36'!U16+'37'!U16+'38'!U16+'39'!U16</f>
        <v>30.905510253719147</v>
      </c>
      <c r="E17" s="111">
        <f>'1'!W16+'2'!W16+'3'!W16+'4'!W16+'5'!W16+'6'!W16+'7'!W16+'8'!W16+'9'!W16+'10'!W16+'11'!W16+'12'!W16+'13'!W16+'14'!W16+'15'!W16+'16'!W16+'17'!W16+'18'!W16+'19'!W16+'20'!W16+'21'!W16+'22'!W16+'23'!W16+'24'!W16+'25'!W16+'26'!W16+'27'!W16+'28'!W16+'29'!W16+'30'!W16+'31'!W16+'32'!W16+'33'!W16+'34'!W16+'35'!W16+'36'!W16+'37'!W16+'38'!W16+'39'!W16</f>
        <v>1</v>
      </c>
      <c r="F17" s="163">
        <f>'1'!Y16+'2'!Y16+'3'!Y16+'4'!Y16+'5'!Y16+'6'!Y16+'7'!Y16+'8'!Y16+'9'!Y16+'10'!Y16+'11'!Y16+'12'!Y16+'13'!Y16+'14'!Y16+'15'!Y16+'16'!Y16+'17'!Y16+'18'!Y16+'19'!Y16+'20'!Y16+'21'!Y16+'22'!Y16+'23'!Y16+'24'!Y16+'25'!Y16+'26'!Y16+'27'!Y16+'28'!Y16+'29'!Y16+'30'!Y16+'31'!Y16+'32'!Y16+'33'!Y16+'34'!Y16+'35'!Y16+'36'!Y16+'37'!Y16+'38'!Y16+'39'!Y16</f>
        <v>1</v>
      </c>
      <c r="G17" s="108">
        <v>12</v>
      </c>
      <c r="O17" s="40"/>
      <c r="P17" s="391"/>
      <c r="Q17" s="391"/>
      <c r="R17" s="391"/>
      <c r="S17" s="466"/>
    </row>
    <row r="18" spans="1:19" x14ac:dyDescent="0.15">
      <c r="A18" s="150" t="s">
        <v>5</v>
      </c>
      <c r="B18" s="3" t="s">
        <v>33</v>
      </c>
      <c r="C18" s="165">
        <f>'1'!S17+'2'!S17+'3'!S17+'4'!S17+'5'!S17+'6'!S17+'7'!S17+'8'!S17+'9'!S17+'10'!S17+'11'!S17+'12'!S17+'13'!S17+'14'!S17+'15'!S17+'16'!S17+'17'!S17+'18'!S17+'19'!S17+'20'!S17+'21'!S17+'22'!S17+'23'!S17+'24'!S17+'25'!S17+'26'!S17+'27'!S17+'28'!S17+'29'!S17+'30'!S17+'31'!S17+'32'!S17+'33'!S17+'34'!S17+'35'!S17+'36'!S17+'37'!S17+'38'!S17+'39'!S17</f>
        <v>103.54811379627844</v>
      </c>
      <c r="D18" s="184">
        <f>'1'!U17+'2'!U17+'3'!U17+'4'!U17+'5'!U17+'6'!U17+'7'!U17+'8'!U17+'9'!U17+'10'!U17+'11'!U17+'12'!U17+'13'!U17+'14'!U17+'15'!U17+'16'!U17+'17'!U17+'18'!U17+'19'!U17+'20'!U17+'21'!U17+'22'!U17+'23'!U17+'24'!U17+'25'!U17+'26'!U17+'27'!U17+'28'!U17+'29'!U17+'30'!U17+'31'!U17+'32'!U17+'33'!U17+'34'!U17+'35'!U17+'36'!U17+'37'!U17+'38'!U17+'39'!U17</f>
        <v>23.439396043312204</v>
      </c>
      <c r="E18" s="111">
        <f>'1'!W17+'2'!W17+'3'!W17+'4'!W17+'5'!W17+'6'!W17+'7'!W17+'8'!W17+'9'!W17+'10'!W17+'11'!W17+'12'!W17+'13'!W17+'14'!W17+'15'!W17+'16'!W17+'17'!W17+'18'!W17+'19'!W17+'20'!W17+'21'!W17+'22'!W17+'23'!W17+'24'!W17+'25'!W17+'26'!W17+'27'!W17+'28'!W17+'29'!W17+'30'!W17+'31'!W17+'32'!W17+'33'!W17+'34'!W17+'35'!W17+'36'!W17+'37'!W17+'38'!W17+'39'!W17</f>
        <v>3</v>
      </c>
      <c r="F18" s="163">
        <f>'1'!Y17+'2'!Y17+'3'!Y17+'4'!Y17+'5'!Y17+'6'!Y17+'7'!Y17+'8'!Y17+'9'!Y17+'10'!Y17+'11'!Y17+'12'!Y17+'13'!Y17+'14'!Y17+'15'!Y17+'16'!Y17+'17'!Y17+'18'!Y17+'19'!Y17+'20'!Y17+'21'!Y17+'22'!Y17+'23'!Y17+'24'!Y17+'25'!Y17+'26'!Y17+'27'!Y17+'28'!Y17+'29'!Y17+'30'!Y17+'31'!Y17+'32'!Y17+'33'!Y17+'34'!Y17+'35'!Y17+'36'!Y17+'37'!Y17+'38'!Y17+'39'!Y17</f>
        <v>3</v>
      </c>
      <c r="G18" s="108">
        <v>13</v>
      </c>
      <c r="O18" s="40">
        <v>100</v>
      </c>
      <c r="P18" s="392" t="s">
        <v>552</v>
      </c>
      <c r="Q18" s="391">
        <v>6999086.9167955741</v>
      </c>
      <c r="R18" s="391">
        <v>7122339.615126268</v>
      </c>
      <c r="S18" s="466">
        <v>7443153.8619495099</v>
      </c>
    </row>
    <row r="19" spans="1:19" x14ac:dyDescent="0.15">
      <c r="A19" s="150" t="s">
        <v>6</v>
      </c>
      <c r="B19" s="3" t="s">
        <v>34</v>
      </c>
      <c r="C19" s="165">
        <f>'1'!S18+'2'!S18+'3'!S18+'4'!S18+'5'!S18+'6'!S18+'7'!S18+'8'!S18+'9'!S18+'10'!S18+'11'!S18+'12'!S18+'13'!S18+'14'!S18+'15'!S18+'16'!S18+'17'!S18+'18'!S18+'19'!S18+'20'!S18+'21'!S18+'22'!S18+'23'!S18+'24'!S18+'25'!S18+'26'!S18+'27'!S18+'28'!S18+'29'!S18+'30'!S18+'31'!S18+'32'!S18+'33'!S18+'34'!S18+'35'!S18+'36'!S18+'37'!S18+'38'!S18+'39'!S18</f>
        <v>111.25247533554675</v>
      </c>
      <c r="D19" s="184">
        <f>'1'!U18+'2'!U18+'3'!U18+'4'!U18+'5'!U18+'6'!U18+'7'!U18+'8'!U18+'9'!U18+'10'!U18+'11'!U18+'12'!U18+'13'!U18+'14'!U18+'15'!U18+'16'!U18+'17'!U18+'18'!U18+'19'!U18+'20'!U18+'21'!U18+'22'!U18+'23'!U18+'24'!U18+'25'!U18+'26'!U18+'27'!U18+'28'!U18+'29'!U18+'30'!U18+'31'!U18+'32'!U18+'33'!U18+'34'!U18+'35'!U18+'36'!U18+'37'!U18+'38'!U18+'39'!U18</f>
        <v>47.663937586257063</v>
      </c>
      <c r="E19" s="111">
        <f>'1'!W18+'2'!W18+'3'!W18+'4'!W18+'5'!W18+'6'!W18+'7'!W18+'8'!W18+'9'!W18+'10'!W18+'11'!W18+'12'!W18+'13'!W18+'14'!W18+'15'!W18+'16'!W18+'17'!W18+'18'!W18+'19'!W18+'20'!W18+'21'!W18+'22'!W18+'23'!W18+'24'!W18+'25'!W18+'26'!W18+'27'!W18+'28'!W18+'29'!W18+'30'!W18+'31'!W18+'32'!W18+'33'!W18+'34'!W18+'35'!W18+'36'!W18+'37'!W18+'38'!W18+'39'!W18</f>
        <v>6</v>
      </c>
      <c r="F19" s="163">
        <f>'1'!Y18+'2'!Y18+'3'!Y18+'4'!Y18+'5'!Y18+'6'!Y18+'7'!Y18+'8'!Y18+'9'!Y18+'10'!Y18+'11'!Y18+'12'!Y18+'13'!Y18+'14'!Y18+'15'!Y18+'16'!Y18+'17'!Y18+'18'!Y18+'19'!Y18+'20'!Y18+'21'!Y18+'22'!Y18+'23'!Y18+'24'!Y18+'25'!Y18+'26'!Y18+'27'!Y18+'28'!Y18+'29'!Y18+'30'!Y18+'31'!Y18+'32'!Y18+'33'!Y18+'34'!Y18+'35'!Y18+'36'!Y18+'37'!Y18+'38'!Y18+'39'!Y18</f>
        <v>5</v>
      </c>
      <c r="G19" s="108">
        <v>14</v>
      </c>
      <c r="L19" t="s">
        <v>599</v>
      </c>
      <c r="O19" s="40"/>
      <c r="P19" s="392" t="s">
        <v>562</v>
      </c>
      <c r="Q19" s="397">
        <v>3589386</v>
      </c>
      <c r="R19" s="391">
        <v>3784615</v>
      </c>
      <c r="S19" s="466">
        <v>4030985</v>
      </c>
    </row>
    <row r="20" spans="1:19" x14ac:dyDescent="0.15">
      <c r="A20" s="150" t="s">
        <v>7</v>
      </c>
      <c r="B20" s="3" t="s">
        <v>266</v>
      </c>
      <c r="C20" s="165">
        <f>'1'!S19+'2'!S19+'3'!S19+'4'!S19+'5'!S19+'6'!S19+'7'!S19+'8'!S19+'9'!S19+'10'!S19+'11'!S19+'12'!S19+'13'!S19+'14'!S19+'15'!S19+'16'!S19+'17'!S19+'18'!S19+'19'!S19+'20'!S19+'21'!S19+'22'!S19+'23'!S19+'24'!S19+'25'!S19+'26'!S19+'27'!S19+'28'!S19+'29'!S19+'30'!S19+'31'!S19+'32'!S19+'33'!S19+'34'!S19+'35'!S19+'36'!S19+'37'!S19+'38'!S19+'39'!S19</f>
        <v>100</v>
      </c>
      <c r="D20" s="184">
        <f>'1'!U19+'2'!U19+'3'!U19+'4'!U19+'5'!U19+'6'!U19+'7'!U19+'8'!U19+'9'!U19+'10'!U19+'11'!U19+'12'!U19+'13'!U19+'14'!U19+'15'!U19+'16'!U19+'17'!U19+'18'!U19+'19'!U19+'20'!U19+'21'!U19+'22'!U19+'23'!U19+'24'!U19+'25'!U19+'26'!U19+'27'!U19+'28'!U19+'29'!U19+'30'!U19+'31'!U19+'32'!U19+'33'!U19+'34'!U19+'35'!U19+'36'!U19+'37'!U19+'38'!U19+'39'!U19</f>
        <v>41.838413471300051</v>
      </c>
      <c r="E20" s="111">
        <f>'1'!W19+'2'!W19+'3'!W19+'4'!W19+'5'!W19+'6'!W19+'7'!W19+'8'!W19+'9'!W19+'10'!W19+'11'!W19+'12'!W19+'13'!W19+'14'!W19+'15'!W19+'16'!W19+'17'!W19+'18'!W19+'19'!W19+'20'!W19+'21'!W19+'22'!W19+'23'!W19+'24'!W19+'25'!W19+'26'!W19+'27'!W19+'28'!W19+'29'!W19+'30'!W19+'31'!W19+'32'!W19+'33'!W19+'34'!W19+'35'!W19+'36'!W19+'37'!W19+'38'!W19+'39'!W19</f>
        <v>3</v>
      </c>
      <c r="F20" s="163">
        <f>'1'!Y19+'2'!Y19+'3'!Y19+'4'!Y19+'5'!Y19+'6'!Y19+'7'!Y19+'8'!Y19+'9'!Y19+'10'!Y19+'11'!Y19+'12'!Y19+'13'!Y19+'14'!Y19+'15'!Y19+'16'!Y19+'17'!Y19+'18'!Y19+'19'!Y19+'20'!Y19+'21'!Y19+'22'!Y19+'23'!Y19+'24'!Y19+'25'!Y19+'26'!Y19+'27'!Y19+'28'!Y19+'29'!Y19+'30'!Y19+'31'!Y19+'32'!Y19+'33'!Y19+'34'!Y19+'35'!Y19+'36'!Y19+'37'!Y19+'38'!Y19+'39'!Y19</f>
        <v>3</v>
      </c>
      <c r="G20" s="108">
        <v>15</v>
      </c>
      <c r="O20" s="40">
        <v>202</v>
      </c>
      <c r="P20" s="392" t="s">
        <v>563</v>
      </c>
      <c r="Q20" s="391">
        <v>1966716</v>
      </c>
      <c r="R20" s="391">
        <v>1984924</v>
      </c>
      <c r="S20" s="466">
        <v>2025138</v>
      </c>
    </row>
    <row r="21" spans="1:19" x14ac:dyDescent="0.15">
      <c r="A21" s="150" t="s">
        <v>8</v>
      </c>
      <c r="B21" s="3" t="s">
        <v>267</v>
      </c>
      <c r="C21" s="165">
        <f>'1'!S20+'2'!S20+'3'!S20+'4'!S20+'5'!S20+'6'!S20+'7'!S20+'8'!S20+'9'!S20+'10'!S20+'11'!S20+'12'!S20+'13'!S20+'14'!S20+'15'!S20+'16'!S20+'17'!S20+'18'!S20+'19'!S20+'20'!S20+'21'!S20+'22'!S20+'23'!S20+'24'!S20+'25'!S20+'26'!S20+'27'!S20+'28'!S20+'29'!S20+'30'!S20+'31'!S20+'32'!S20+'33'!S20+'34'!S20+'35'!S20+'36'!S20+'37'!S20+'38'!S20+'39'!S20</f>
        <v>100</v>
      </c>
      <c r="D21" s="184">
        <f>'1'!U20+'2'!U20+'3'!U20+'4'!U20+'5'!U20+'6'!U20+'7'!U20+'8'!U20+'9'!U20+'10'!U20+'11'!U20+'12'!U20+'13'!U20+'14'!U20+'15'!U20+'16'!U20+'17'!U20+'18'!U20+'19'!U20+'20'!U20+'21'!U20+'22'!U20+'23'!U20+'24'!U20+'25'!U20+'26'!U20+'27'!U20+'28'!U20+'29'!U20+'30'!U20+'31'!U20+'32'!U20+'33'!U20+'34'!U20+'35'!U20+'36'!U20+'37'!U20+'38'!U20+'39'!U20</f>
        <v>44.514084879880429</v>
      </c>
      <c r="E21" s="111">
        <f>'1'!W20+'2'!W20+'3'!W20+'4'!W20+'5'!W20+'6'!W20+'7'!W20+'8'!W20+'9'!W20+'10'!W20+'11'!W20+'12'!W20+'13'!W20+'14'!W20+'15'!W20+'16'!W20+'17'!W20+'18'!W20+'19'!W20+'20'!W20+'21'!W20+'22'!W20+'23'!W20+'24'!W20+'25'!W20+'26'!W20+'27'!W20+'28'!W20+'29'!W20+'30'!W20+'31'!W20+'32'!W20+'33'!W20+'34'!W20+'35'!W20+'36'!W20+'37'!W20+'38'!W20+'39'!W20</f>
        <v>3</v>
      </c>
      <c r="F21" s="163">
        <f>'1'!Y20+'2'!Y20+'3'!Y20+'4'!Y20+'5'!Y20+'6'!Y20+'7'!Y20+'8'!Y20+'9'!Y20+'10'!Y20+'11'!Y20+'12'!Y20+'13'!Y20+'14'!Y20+'15'!Y20+'16'!Y20+'17'!Y20+'18'!Y20+'19'!Y20+'20'!Y20+'21'!Y20+'22'!Y20+'23'!Y20+'24'!Y20+'25'!Y20+'26'!Y20+'27'!Y20+'28'!Y20+'29'!Y20+'30'!Y20+'31'!Y20+'32'!Y20+'33'!Y20+'34'!Y20+'35'!Y20+'36'!Y20+'37'!Y20+'38'!Y20+'39'!Y20</f>
        <v>3</v>
      </c>
      <c r="G21" s="108">
        <v>16</v>
      </c>
      <c r="O21" s="40">
        <v>204</v>
      </c>
      <c r="P21" s="392" t="s">
        <v>564</v>
      </c>
      <c r="Q21" s="391">
        <v>1400989</v>
      </c>
      <c r="R21" s="391">
        <v>1528401</v>
      </c>
      <c r="S21" s="466">
        <v>1681951</v>
      </c>
    </row>
    <row r="22" spans="1:19" x14ac:dyDescent="0.15">
      <c r="A22" s="150" t="s">
        <v>9</v>
      </c>
      <c r="B22" s="3" t="s">
        <v>268</v>
      </c>
      <c r="C22" s="165">
        <f>'1'!S21+'2'!S21+'3'!S21+'4'!S21+'5'!S21+'6'!S21+'7'!S21+'8'!S21+'9'!S21+'10'!S21+'11'!S21+'12'!S21+'13'!S21+'14'!S21+'15'!S21+'16'!S21+'17'!S21+'18'!S21+'19'!S21+'20'!S21+'21'!S21+'22'!S21+'23'!S21+'24'!S21+'25'!S21+'26'!S21+'27'!S21+'28'!S21+'29'!S21+'30'!S21+'31'!S21+'32'!S21+'33'!S21+'34'!S21+'35'!S21+'36'!S21+'37'!S21+'38'!S21+'39'!S21</f>
        <v>113.53066632251063</v>
      </c>
      <c r="D22" s="184">
        <f>'1'!U21+'2'!U21+'3'!U21+'4'!U21+'5'!U21+'6'!U21+'7'!U21+'8'!U21+'9'!U21+'10'!U21+'11'!U21+'12'!U21+'13'!U21+'14'!U21+'15'!U21+'16'!U21+'17'!U21+'18'!U21+'19'!U21+'20'!U21+'21'!U21+'22'!U21+'23'!U21+'24'!U21+'25'!U21+'26'!U21+'27'!U21+'28'!U21+'29'!U21+'30'!U21+'31'!U21+'32'!U21+'33'!U21+'34'!U21+'35'!U21+'36'!U21+'37'!U21+'38'!U21+'39'!U21</f>
        <v>44.672178026404438</v>
      </c>
      <c r="E22" s="111">
        <f>'1'!W21+'2'!W21+'3'!W21+'4'!W21+'5'!W21+'6'!W21+'7'!W21+'8'!W21+'9'!W21+'10'!W21+'11'!W21+'12'!W21+'13'!W21+'14'!W21+'15'!W21+'16'!W21+'17'!W21+'18'!W21+'19'!W21+'20'!W21+'21'!W21+'22'!W21+'23'!W21+'24'!W21+'25'!W21+'26'!W21+'27'!W21+'28'!W21+'29'!W21+'30'!W21+'31'!W21+'32'!W21+'33'!W21+'34'!W21+'35'!W21+'36'!W21+'37'!W21+'38'!W21+'39'!W21</f>
        <v>4</v>
      </c>
      <c r="F22" s="163">
        <f>'1'!Y21+'2'!Y21+'3'!Y21+'4'!Y21+'5'!Y21+'6'!Y21+'7'!Y21+'8'!Y21+'9'!Y21+'10'!Y21+'11'!Y21+'12'!Y21+'13'!Y21+'14'!Y21+'15'!Y21+'16'!Y21+'17'!Y21+'18'!Y21+'19'!Y21+'20'!Y21+'21'!Y21+'22'!Y21+'23'!Y21+'24'!Y21+'25'!Y21+'26'!Y21+'27'!Y21+'28'!Y21+'29'!Y21+'30'!Y21+'31'!Y21+'32'!Y21+'33'!Y21+'34'!Y21+'35'!Y21+'36'!Y21+'37'!Y21+'38'!Y21+'39'!Y21</f>
        <v>4</v>
      </c>
      <c r="G22" s="108">
        <v>17</v>
      </c>
      <c r="O22" s="40">
        <v>206</v>
      </c>
      <c r="P22" s="392" t="s">
        <v>565</v>
      </c>
      <c r="Q22" s="391">
        <v>221681</v>
      </c>
      <c r="R22" s="391">
        <v>271290</v>
      </c>
      <c r="S22" s="466">
        <v>323896</v>
      </c>
    </row>
    <row r="23" spans="1:19" x14ac:dyDescent="0.15">
      <c r="A23" s="150" t="s">
        <v>10</v>
      </c>
      <c r="B23" s="3" t="s">
        <v>269</v>
      </c>
      <c r="C23" s="165">
        <f>'1'!S22+'2'!S22+'3'!S22+'4'!S22+'5'!S22+'6'!S22+'7'!S22+'8'!S22+'9'!S22+'10'!S22+'11'!S22+'12'!S22+'13'!S22+'14'!S22+'15'!S22+'16'!S22+'17'!S22+'18'!S22+'19'!S22+'20'!S22+'21'!S22+'22'!S22+'23'!S22+'24'!S22+'25'!S22+'26'!S22+'27'!S22+'28'!S22+'29'!S22+'30'!S22+'31'!S22+'32'!S22+'33'!S22+'34'!S22+'35'!S22+'36'!S22+'37'!S22+'38'!S22+'39'!S22</f>
        <v>100</v>
      </c>
      <c r="D23" s="184">
        <f>'1'!U22+'2'!U22+'3'!U22+'4'!U22+'5'!U22+'6'!U22+'7'!U22+'8'!U22+'9'!U22+'10'!U22+'11'!U22+'12'!U22+'13'!U22+'14'!U22+'15'!U22+'16'!U22+'17'!U22+'18'!U22+'19'!U22+'20'!U22+'21'!U22+'22'!U22+'23'!U22+'24'!U22+'25'!U22+'26'!U22+'27'!U22+'28'!U22+'29'!U22+'30'!U22+'31'!U22+'32'!U22+'33'!U22+'34'!U22+'35'!U22+'36'!U22+'37'!U22+'38'!U22+'39'!U22</f>
        <v>35.04859660277954</v>
      </c>
      <c r="E23" s="111">
        <f>'1'!W22+'2'!W22+'3'!W22+'4'!W22+'5'!W22+'6'!W22+'7'!W22+'8'!W22+'9'!W22+'10'!W22+'11'!W22+'12'!W22+'13'!W22+'14'!W22+'15'!W22+'16'!W22+'17'!W22+'18'!W22+'19'!W22+'20'!W22+'21'!W22+'22'!W22+'23'!W22+'24'!W22+'25'!W22+'26'!W22+'27'!W22+'28'!W22+'29'!W22+'30'!W22+'31'!W22+'32'!W22+'33'!W22+'34'!W22+'35'!W22+'36'!W22+'37'!W22+'38'!W22+'39'!W22</f>
        <v>2</v>
      </c>
      <c r="F23" s="163">
        <f>'1'!Y22+'2'!Y22+'3'!Y22+'4'!Y22+'5'!Y22+'6'!Y22+'7'!Y22+'8'!Y22+'9'!Y22+'10'!Y22+'11'!Y22+'12'!Y22+'13'!Y22+'14'!Y22+'15'!Y22+'16'!Y22+'17'!Y22+'18'!Y22+'19'!Y22+'20'!Y22+'21'!Y22+'22'!Y22+'23'!Y22+'24'!Y22+'25'!Y22+'26'!Y22+'27'!Y22+'28'!Y22+'29'!Y22+'30'!Y22+'31'!Y22+'32'!Y22+'33'!Y22+'34'!Y22+'35'!Y22+'36'!Y22+'37'!Y22+'38'!Y22+'39'!Y22</f>
        <v>2</v>
      </c>
      <c r="G23" s="108">
        <v>18</v>
      </c>
      <c r="O23" s="40"/>
      <c r="P23" s="392" t="s">
        <v>554</v>
      </c>
      <c r="Q23" s="391">
        <v>2139974</v>
      </c>
      <c r="R23" s="391">
        <v>2248785</v>
      </c>
      <c r="S23" s="466">
        <v>2460560</v>
      </c>
    </row>
    <row r="24" spans="1:19" x14ac:dyDescent="0.15">
      <c r="A24" s="150" t="s">
        <v>11</v>
      </c>
      <c r="B24" s="3" t="s">
        <v>35</v>
      </c>
      <c r="C24" s="165">
        <f>'1'!S23+'2'!S23+'3'!S23+'4'!S23+'5'!S23+'6'!S23+'7'!S23+'8'!S23+'9'!S23+'10'!S23+'11'!S23+'12'!S23+'13'!S23+'14'!S23+'15'!S23+'16'!S23+'17'!S23+'18'!S23+'19'!S23+'20'!S23+'21'!S23+'22'!S23+'23'!S23+'24'!S23+'25'!S23+'26'!S23+'27'!S23+'28'!S23+'29'!S23+'30'!S23+'31'!S23+'32'!S23+'33'!S23+'34'!S23+'35'!S23+'36'!S23+'37'!S23+'38'!S23+'39'!S23</f>
        <v>100</v>
      </c>
      <c r="D24" s="184">
        <f>'1'!U23+'2'!U23+'3'!U23+'4'!U23+'5'!U23+'6'!U23+'7'!U23+'8'!U23+'9'!U23+'10'!U23+'11'!U23+'12'!U23+'13'!U23+'14'!U23+'15'!U23+'16'!U23+'17'!U23+'18'!U23+'19'!U23+'20'!U23+'21'!U23+'22'!U23+'23'!U23+'24'!U23+'25'!U23+'26'!U23+'27'!U23+'28'!U23+'29'!U23+'30'!U23+'31'!U23+'32'!U23+'33'!U23+'34'!U23+'35'!U23+'36'!U23+'37'!U23+'38'!U23+'39'!U23</f>
        <v>33.616183802743087</v>
      </c>
      <c r="E24" s="111">
        <f>'1'!W23+'2'!W23+'3'!W23+'4'!W23+'5'!W23+'6'!W23+'7'!W23+'8'!W23+'9'!W23+'10'!W23+'11'!W23+'12'!W23+'13'!W23+'14'!W23+'15'!W23+'16'!W23+'17'!W23+'18'!W23+'19'!W23+'20'!W23+'21'!W23+'22'!W23+'23'!W23+'24'!W23+'25'!W23+'26'!W23+'27'!W23+'28'!W23+'29'!W23+'30'!W23+'31'!W23+'32'!W23+'33'!W23+'34'!W23+'35'!W23+'36'!W23+'37'!W23+'38'!W23+'39'!W23</f>
        <v>3</v>
      </c>
      <c r="F24" s="163">
        <f>'1'!Y23+'2'!Y23+'3'!Y23+'4'!Y23+'5'!Y23+'6'!Y23+'7'!Y23+'8'!Y23+'9'!Y23+'10'!Y23+'11'!Y23+'12'!Y23+'13'!Y23+'14'!Y23+'15'!Y23+'16'!Y23+'17'!Y23+'18'!Y23+'19'!Y23+'20'!Y23+'21'!Y23+'22'!Y23+'23'!Y23+'24'!Y23+'25'!Y23+'26'!Y23+'27'!Y23+'28'!Y23+'29'!Y23+'30'!Y23+'31'!Y23+'32'!Y23+'33'!Y23+'34'!Y23+'35'!Y23+'36'!Y23+'37'!Y23+'38'!Y23+'39'!Y23</f>
        <v>3</v>
      </c>
      <c r="G24" s="108">
        <v>19</v>
      </c>
      <c r="O24" s="40">
        <v>207</v>
      </c>
      <c r="P24" s="392" t="s">
        <v>566</v>
      </c>
      <c r="Q24" s="391">
        <v>769731</v>
      </c>
      <c r="R24" s="391">
        <v>720350</v>
      </c>
      <c r="S24" s="466">
        <v>766982</v>
      </c>
    </row>
    <row r="25" spans="1:19" x14ac:dyDescent="0.15">
      <c r="A25" s="150" t="s">
        <v>12</v>
      </c>
      <c r="B25" s="3" t="s">
        <v>362</v>
      </c>
      <c r="C25" s="165">
        <f>'1'!S24+'2'!S24+'3'!S24+'4'!S24+'5'!S24+'6'!S24+'7'!S24+'8'!S24+'9'!S24+'10'!S24+'11'!S24+'12'!S24+'13'!S24+'14'!S24+'15'!S24+'16'!S24+'17'!S24+'18'!S24+'19'!S24+'20'!S24+'21'!S24+'22'!S24+'23'!S24+'24'!S24+'25'!S24+'26'!S24+'27'!S24+'28'!S24+'29'!S24+'30'!S24+'31'!S24+'32'!S24+'33'!S24+'34'!S24+'35'!S24+'36'!S24+'37'!S24+'38'!S24+'39'!S24</f>
        <v>100</v>
      </c>
      <c r="D25" s="184">
        <f>'1'!U24+'2'!U24+'3'!U24+'4'!U24+'5'!U24+'6'!U24+'7'!U24+'8'!U24+'9'!U24+'10'!U24+'11'!U24+'12'!U24+'13'!U24+'14'!U24+'15'!U24+'16'!U24+'17'!U24+'18'!U24+'19'!U24+'20'!U24+'21'!U24+'22'!U24+'23'!U24+'24'!U24+'25'!U24+'26'!U24+'27'!U24+'28'!U24+'29'!U24+'30'!U24+'31'!U24+'32'!U24+'33'!U24+'34'!U24+'35'!U24+'36'!U24+'37'!U24+'38'!U24+'39'!U24</f>
        <v>32.350039213702026</v>
      </c>
      <c r="E25" s="111">
        <f>'1'!W24+'2'!W24+'3'!W24+'4'!W24+'5'!W24+'6'!W24+'7'!W24+'8'!W24+'9'!W24+'10'!W24+'11'!W24+'12'!W24+'13'!W24+'14'!W24+'15'!W24+'16'!W24+'17'!W24+'18'!W24+'19'!W24+'20'!W24+'21'!W24+'22'!W24+'23'!W24+'24'!W24+'25'!W24+'26'!W24+'27'!W24+'28'!W24+'29'!W24+'30'!W24+'31'!W24+'32'!W24+'33'!W24+'34'!W24+'35'!W24+'36'!W24+'37'!W24+'38'!W24+'39'!W24</f>
        <v>2</v>
      </c>
      <c r="F25" s="163">
        <f>'1'!Y24+'2'!Y24+'3'!Y24+'4'!Y24+'5'!Y24+'6'!Y24+'7'!Y24+'8'!Y24+'9'!Y24+'10'!Y24+'11'!Y24+'12'!Y24+'13'!Y24+'14'!Y24+'15'!Y24+'16'!Y24+'17'!Y24+'18'!Y24+'19'!Y24+'20'!Y24+'21'!Y24+'22'!Y24+'23'!Y24+'24'!Y24+'25'!Y24+'26'!Y24+'27'!Y24+'28'!Y24+'29'!Y24+'30'!Y24+'31'!Y24+'32'!Y24+'33'!Y24+'34'!Y24+'35'!Y24+'36'!Y24+'37'!Y24+'38'!Y24+'39'!Y24</f>
        <v>2</v>
      </c>
      <c r="G25" s="108">
        <v>20</v>
      </c>
      <c r="O25" s="40">
        <v>214</v>
      </c>
      <c r="P25" s="392" t="s">
        <v>567</v>
      </c>
      <c r="Q25" s="391">
        <v>473663</v>
      </c>
      <c r="R25" s="391">
        <v>574113</v>
      </c>
      <c r="S25" s="466">
        <v>661674</v>
      </c>
    </row>
    <row r="26" spans="1:19" x14ac:dyDescent="0.15">
      <c r="A26" s="150" t="s">
        <v>13</v>
      </c>
      <c r="B26" s="3" t="s">
        <v>189</v>
      </c>
      <c r="C26" s="165">
        <f>'1'!S25+'2'!S25+'3'!S25+'4'!S25+'5'!S25+'6'!S25+'7'!S25+'8'!S25+'9'!S25+'10'!S25+'11'!S25+'12'!S25+'13'!S25+'14'!S25+'15'!S25+'16'!S25+'17'!S25+'18'!S25+'19'!S25+'20'!S25+'21'!S25+'22'!S25+'23'!S25+'24'!S25+'25'!S25+'26'!S25+'27'!S25+'28'!S25+'29'!S25+'30'!S25+'31'!S25+'32'!S25+'33'!S25+'34'!S25+'35'!S25+'36'!S25+'37'!S25+'38'!S25+'39'!S25</f>
        <v>100</v>
      </c>
      <c r="D26" s="184">
        <f>'1'!U25+'2'!U25+'3'!U25+'4'!U25+'5'!U25+'6'!U25+'7'!U25+'8'!U25+'9'!U25+'10'!U25+'11'!U25+'12'!U25+'13'!U25+'14'!U25+'15'!U25+'16'!U25+'17'!U25+'18'!U25+'19'!U25+'20'!U25+'21'!U25+'22'!U25+'23'!U25+'24'!U25+'25'!U25+'26'!U25+'27'!U25+'28'!U25+'29'!U25+'30'!U25+'31'!U25+'32'!U25+'33'!U25+'34'!U25+'35'!U25+'36'!U25+'37'!U25+'38'!U25+'39'!U25</f>
        <v>21.398822818403971</v>
      </c>
      <c r="E26" s="111">
        <f>'1'!W25+'2'!W25+'3'!W25+'4'!W25+'5'!W25+'6'!W25+'7'!W25+'8'!W25+'9'!W25+'10'!W25+'11'!W25+'12'!W25+'13'!W25+'14'!W25+'15'!W25+'16'!W25+'17'!W25+'18'!W25+'19'!W25+'20'!W25+'21'!W25+'22'!W25+'23'!W25+'24'!W25+'25'!W25+'26'!W25+'27'!W25+'28'!W25+'29'!W25+'30'!W25+'31'!W25+'32'!W25+'33'!W25+'34'!W25+'35'!W25+'36'!W25+'37'!W25+'38'!W25+'39'!W25</f>
        <v>5</v>
      </c>
      <c r="F26" s="163">
        <f>'1'!Y25+'2'!Y25+'3'!Y25+'4'!Y25+'5'!Y25+'6'!Y25+'7'!Y25+'8'!Y25+'9'!Y25+'10'!Y25+'11'!Y25+'12'!Y25+'13'!Y25+'14'!Y25+'15'!Y25+'16'!Y25+'17'!Y25+'18'!Y25+'19'!Y25+'20'!Y25+'21'!Y25+'22'!Y25+'23'!Y25+'24'!Y25+'25'!Y25+'26'!Y25+'27'!Y25+'28'!Y25+'29'!Y25+'30'!Y25+'31'!Y25+'32'!Y25+'33'!Y25+'34'!Y25+'35'!Y25+'36'!Y25+'37'!Y25+'38'!Y25+'39'!Y25</f>
        <v>5</v>
      </c>
      <c r="G26" s="108">
        <v>21</v>
      </c>
      <c r="O26" s="40">
        <v>217</v>
      </c>
      <c r="P26" s="392" t="s">
        <v>568</v>
      </c>
      <c r="Q26" s="391">
        <v>333266</v>
      </c>
      <c r="R26" s="391">
        <v>400531</v>
      </c>
      <c r="S26" s="466">
        <v>454096</v>
      </c>
    </row>
    <row r="27" spans="1:19" x14ac:dyDescent="0.15">
      <c r="A27" s="9" t="s">
        <v>14</v>
      </c>
      <c r="B27" s="10" t="s">
        <v>50</v>
      </c>
      <c r="C27" s="167">
        <f>'1'!S26+'2'!S26+'3'!S26+'4'!S26+'5'!S26+'6'!S26+'7'!S26+'8'!S26+'9'!S26+'10'!S26+'11'!S26+'12'!S26+'13'!S26+'14'!S26+'15'!S26+'16'!S26+'17'!S26+'18'!S26+'19'!S26+'20'!S26+'21'!S26+'22'!S26+'23'!S26+'24'!S26+'25'!S26+'26'!S26+'27'!S26+'28'!S26+'29'!S26+'30'!S26+'31'!S26+'32'!S26+'33'!S26+'34'!S26+'35'!S26+'36'!S26+'37'!S26+'38'!S26+'39'!S26</f>
        <v>114.72609994724857</v>
      </c>
      <c r="D27" s="186">
        <f>'1'!U26+'2'!U26+'3'!U26+'4'!U26+'5'!U26+'6'!U26+'7'!U26+'8'!U26+'9'!U26+'10'!U26+'11'!U26+'12'!U26+'13'!U26+'14'!U26+'15'!U26+'16'!U26+'17'!U26+'18'!U26+'19'!U26+'20'!U26+'21'!U26+'22'!U26+'23'!U26+'24'!U26+'25'!U26+'26'!U26+'27'!U26+'28'!U26+'29'!U26+'30'!U26+'31'!U26+'32'!U26+'33'!U26+'34'!U26+'35'!U26+'36'!U26+'37'!U26+'38'!U26+'39'!U26</f>
        <v>46.470994356508044</v>
      </c>
      <c r="E27" s="112">
        <f>'1'!W26+'2'!W26+'3'!W26+'4'!W26+'5'!W26+'6'!W26+'7'!W26+'8'!W26+'9'!W26+'10'!W26+'11'!W26+'12'!W26+'13'!W26+'14'!W26+'15'!W26+'16'!W26+'17'!W26+'18'!W26+'19'!W26+'20'!W26+'21'!W26+'22'!W26+'23'!W26+'24'!W26+'25'!W26+'26'!W26+'27'!W26+'28'!W26+'29'!W26+'30'!W26+'31'!W26+'32'!W26+'33'!W26+'34'!W26+'35'!W26+'36'!W26+'37'!W26+'38'!W26+'39'!W26</f>
        <v>7</v>
      </c>
      <c r="F27" s="164">
        <f>'1'!Y26+'2'!Y26+'3'!Y26+'4'!Y26+'5'!Y26+'6'!Y26+'7'!Y26+'8'!Y26+'9'!Y26+'10'!Y26+'11'!Y26+'12'!Y26+'13'!Y26+'14'!Y26+'15'!Y26+'16'!Y26+'17'!Y26+'18'!Y26+'19'!Y26+'20'!Y26+'21'!Y26+'22'!Y26+'23'!Y26+'24'!Y26+'25'!Y26+'26'!Y26+'27'!Y26+'28'!Y26+'29'!Y26+'30'!Y26+'31'!Y26+'32'!Y26+'33'!Y26+'34'!Y26+'35'!Y26+'36'!Y26+'37'!Y26+'38'!Y26+'39'!Y26</f>
        <v>5</v>
      </c>
      <c r="G27" s="46">
        <v>22</v>
      </c>
      <c r="O27" s="40">
        <v>219</v>
      </c>
      <c r="P27" s="392" t="s">
        <v>569</v>
      </c>
      <c r="Q27" s="391">
        <v>501838</v>
      </c>
      <c r="R27" s="391">
        <v>475701</v>
      </c>
      <c r="S27" s="466">
        <v>486596</v>
      </c>
    </row>
    <row r="28" spans="1:19" x14ac:dyDescent="0.15">
      <c r="A28" s="150" t="s">
        <v>15</v>
      </c>
      <c r="B28" s="3" t="s">
        <v>36</v>
      </c>
      <c r="C28" s="165">
        <f>'1'!S27+'2'!S27+'3'!S27+'4'!S27+'5'!S27+'6'!S27+'7'!S27+'8'!S27+'9'!S27+'10'!S27+'11'!S27+'12'!S27+'13'!S27+'14'!S27+'15'!S27+'16'!S27+'17'!S27+'18'!S27+'19'!S27+'20'!S27+'21'!S27+'22'!S27+'23'!S27+'24'!S27+'25'!S27+'26'!S27+'27'!S27+'28'!S27+'29'!S27+'30'!S27+'31'!S27+'32'!S27+'33'!S27+'34'!S27+'35'!S27+'36'!S27+'37'!S27+'38'!S27+'39'!S27</f>
        <v>123.24158933248135</v>
      </c>
      <c r="D28" s="184">
        <f>'1'!U27+'2'!U27+'3'!U27+'4'!U27+'5'!U27+'6'!U27+'7'!U27+'8'!U27+'9'!U27+'10'!U27+'11'!U27+'12'!U27+'13'!U27+'14'!U27+'15'!U27+'16'!U27+'17'!U27+'18'!U27+'19'!U27+'20'!U27+'21'!U27+'22'!U27+'23'!U27+'24'!U27+'25'!U27+'26'!U27+'27'!U27+'28'!U27+'29'!U27+'30'!U27+'31'!U27+'32'!U27+'33'!U27+'34'!U27+'35'!U27+'36'!U27+'37'!U27+'38'!U27+'39'!U27</f>
        <v>55.540243516984056</v>
      </c>
      <c r="E28" s="111">
        <f>'1'!W27+'2'!W27+'3'!W27+'4'!W27+'5'!W27+'6'!W27+'7'!W27+'8'!W27+'9'!W27+'10'!W27+'11'!W27+'12'!W27+'13'!W27+'14'!W27+'15'!W27+'16'!W27+'17'!W27+'18'!W27+'19'!W27+'20'!W27+'21'!W27+'22'!W27+'23'!W27+'24'!W27+'25'!W27+'26'!W27+'27'!W27+'28'!W27+'29'!W27+'30'!W27+'31'!W27+'32'!W27+'33'!W27+'34'!W27+'35'!W27+'36'!W27+'37'!W27+'38'!W27+'39'!W27</f>
        <v>9</v>
      </c>
      <c r="F28" s="163">
        <f>'1'!Y27+'2'!Y27+'3'!Y27+'4'!Y27+'5'!Y27+'6'!Y27+'7'!Y27+'8'!Y27+'9'!Y27+'10'!Y27+'11'!Y27+'12'!Y27+'13'!Y27+'14'!Y27+'15'!Y27+'16'!Y27+'17'!Y27+'18'!Y27+'19'!Y27+'20'!Y27+'21'!Y27+'22'!Y27+'23'!Y27+'24'!Y27+'25'!Y27+'26'!Y27+'27'!Y27+'28'!Y27+'29'!Y27+'30'!Y27+'31'!Y27+'32'!Y27+'33'!Y27+'34'!Y27+'35'!Y27+'36'!Y27+'37'!Y27+'38'!Y27+'39'!Y27</f>
        <v>7</v>
      </c>
      <c r="G28" s="108">
        <v>23</v>
      </c>
      <c r="O28" s="40">
        <v>301</v>
      </c>
      <c r="P28" s="392" t="s">
        <v>570</v>
      </c>
      <c r="Q28" s="391">
        <v>61476</v>
      </c>
      <c r="R28" s="391">
        <v>78090</v>
      </c>
      <c r="S28" s="466">
        <v>91212</v>
      </c>
    </row>
    <row r="29" spans="1:19" x14ac:dyDescent="0.15">
      <c r="A29" s="150" t="s">
        <v>16</v>
      </c>
      <c r="B29" s="3" t="s">
        <v>190</v>
      </c>
      <c r="C29" s="165">
        <f>'1'!S28+'2'!S28+'3'!S28+'4'!S28+'5'!S28+'6'!S28+'7'!S28+'8'!S28+'9'!S28+'10'!S28+'11'!S28+'12'!S28+'13'!S28+'14'!S28+'15'!S28+'16'!S28+'17'!S28+'18'!S28+'19'!S28+'20'!S28+'21'!S28+'22'!S28+'23'!S28+'24'!S28+'25'!S28+'26'!S28+'27'!S28+'28'!S28+'29'!S28+'30'!S28+'31'!S28+'32'!S28+'33'!S28+'34'!S28+'35'!S28+'36'!S28+'37'!S28+'38'!S28+'39'!S28</f>
        <v>344.50065470337489</v>
      </c>
      <c r="D29" s="184">
        <f>'1'!U28+'2'!U28+'3'!U28+'4'!U28+'5'!U28+'6'!U28+'7'!U28+'8'!U28+'9'!U28+'10'!U28+'11'!U28+'12'!U28+'13'!U28+'14'!U28+'15'!U28+'16'!U28+'17'!U28+'18'!U28+'19'!U28+'20'!U28+'21'!U28+'22'!U28+'23'!U28+'24'!U28+'25'!U28+'26'!U28+'27'!U28+'28'!U28+'29'!U28+'30'!U28+'31'!U28+'32'!U28+'33'!U28+'34'!U28+'35'!U28+'36'!U28+'37'!U28+'38'!U28+'39'!U28</f>
        <v>111.33285414372047</v>
      </c>
      <c r="E29" s="111">
        <f>'1'!W28+'2'!W28+'3'!W28+'4'!W28+'5'!W28+'6'!W28+'7'!W28+'8'!W28+'9'!W28+'10'!W28+'11'!W28+'12'!W28+'13'!W28+'14'!W28+'15'!W28+'16'!W28+'17'!W28+'18'!W28+'19'!W28+'20'!W28+'21'!W28+'22'!W28+'23'!W28+'24'!W28+'25'!W28+'26'!W28+'27'!W28+'28'!W28+'29'!W28+'30'!W28+'31'!W28+'32'!W28+'33'!W28+'34'!W28+'35'!W28+'36'!W28+'37'!W28+'38'!W28+'39'!W28</f>
        <v>0</v>
      </c>
      <c r="F29" s="163">
        <f>'1'!Y28+'2'!Y28+'3'!Y28+'4'!Y28+'5'!Y28+'6'!Y28+'7'!Y28+'8'!Y28+'9'!Y28+'10'!Y28+'11'!Y28+'12'!Y28+'13'!Y28+'14'!Y28+'15'!Y28+'16'!Y28+'17'!Y28+'18'!Y28+'19'!Y28+'20'!Y28+'21'!Y28+'22'!Y28+'23'!Y28+'24'!Y28+'25'!Y28+'26'!Y28+'27'!Y28+'28'!Y28+'29'!Y28+'30'!Y28+'31'!Y28+'32'!Y28+'33'!Y28+'34'!Y28+'35'!Y28+'36'!Y28+'37'!Y28+'38'!Y28+'39'!Y28</f>
        <v>0</v>
      </c>
      <c r="G29" s="108">
        <v>24</v>
      </c>
      <c r="O29" s="40"/>
      <c r="P29" s="392" t="s">
        <v>555</v>
      </c>
      <c r="Q29" s="391">
        <v>2827000</v>
      </c>
      <c r="R29" s="391">
        <v>2987318</v>
      </c>
      <c r="S29" s="466">
        <v>3100633</v>
      </c>
    </row>
    <row r="30" spans="1:19" x14ac:dyDescent="0.15">
      <c r="A30" s="150" t="s">
        <v>17</v>
      </c>
      <c r="B30" s="3" t="s">
        <v>270</v>
      </c>
      <c r="C30" s="165">
        <f>'1'!S29+'2'!S29+'3'!S29+'4'!S29+'5'!S29+'6'!S29+'7'!S29+'8'!S29+'9'!S29+'10'!S29+'11'!S29+'12'!S29+'13'!S29+'14'!S29+'15'!S29+'16'!S29+'17'!S29+'18'!S29+'19'!S29+'20'!S29+'21'!S29+'22'!S29+'23'!S29+'24'!S29+'25'!S29+'26'!S29+'27'!S29+'28'!S29+'29'!S29+'30'!S29+'31'!S29+'32'!S29+'33'!S29+'34'!S29+'35'!S29+'36'!S29+'37'!S29+'38'!S29+'39'!S29</f>
        <v>125.15651573837312</v>
      </c>
      <c r="D30" s="184">
        <f>'1'!U29+'2'!U29+'3'!U29+'4'!U29+'5'!U29+'6'!U29+'7'!U29+'8'!U29+'9'!U29+'10'!U29+'11'!U29+'12'!U29+'13'!U29+'14'!U29+'15'!U29+'16'!U29+'17'!U29+'18'!U29+'19'!U29+'20'!U29+'21'!U29+'22'!U29+'23'!U29+'24'!U29+'25'!U29+'26'!U29+'27'!U29+'28'!U29+'29'!U29+'30'!U29+'31'!U29+'32'!U29+'33'!U29+'34'!U29+'35'!U29+'36'!U29+'37'!U29+'38'!U29+'39'!U29</f>
        <v>61.240064492595451</v>
      </c>
      <c r="E30" s="111">
        <f>'1'!W29+'2'!W29+'3'!W29+'4'!W29+'5'!W29+'6'!W29+'7'!W29+'8'!W29+'9'!W29+'10'!W29+'11'!W29+'12'!W29+'13'!W29+'14'!W29+'15'!W29+'16'!W29+'17'!W29+'18'!W29+'19'!W29+'20'!W29+'21'!W29+'22'!W29+'23'!W29+'24'!W29+'25'!W29+'26'!W29+'27'!W29+'28'!W29+'29'!W29+'30'!W29+'31'!W29+'32'!W29+'33'!W29+'34'!W29+'35'!W29+'36'!W29+'37'!W29+'38'!W29+'39'!W29</f>
        <v>2</v>
      </c>
      <c r="F30" s="163">
        <f>'1'!Y29+'2'!Y29+'3'!Y29+'4'!Y29+'5'!Y29+'6'!Y29+'7'!Y29+'8'!Y29+'9'!Y29+'10'!Y29+'11'!Y29+'12'!Y29+'13'!Y29+'14'!Y29+'15'!Y29+'16'!Y29+'17'!Y29+'18'!Y29+'19'!Y29+'20'!Y29+'21'!Y29+'22'!Y29+'23'!Y29+'24'!Y29+'25'!Y29+'26'!Y29+'27'!Y29+'28'!Y29+'29'!Y29+'30'!Y29+'31'!Y29+'32'!Y29+'33'!Y29+'34'!Y29+'35'!Y29+'36'!Y29+'37'!Y29+'38'!Y29+'39'!Y29</f>
        <v>3</v>
      </c>
      <c r="G30" s="108">
        <v>25</v>
      </c>
      <c r="O30" s="40">
        <v>203</v>
      </c>
      <c r="P30" s="392" t="s">
        <v>571</v>
      </c>
      <c r="Q30" s="391">
        <v>1075509</v>
      </c>
      <c r="R30" s="391">
        <v>1194699</v>
      </c>
      <c r="S30" s="466">
        <v>1244349</v>
      </c>
    </row>
    <row r="31" spans="1:19" x14ac:dyDescent="0.15">
      <c r="A31" s="150" t="s">
        <v>18</v>
      </c>
      <c r="B31" s="3" t="s">
        <v>271</v>
      </c>
      <c r="C31" s="165">
        <f>'1'!S30+'2'!S30+'3'!S30+'4'!S30+'5'!S30+'6'!S30+'7'!S30+'8'!S30+'9'!S30+'10'!S30+'11'!S30+'12'!S30+'13'!S30+'14'!S30+'15'!S30+'16'!S30+'17'!S30+'18'!S30+'19'!S30+'20'!S30+'21'!S30+'22'!S30+'23'!S30+'24'!S30+'25'!S30+'26'!S30+'27'!S30+'28'!S30+'29'!S30+'30'!S30+'31'!S30+'32'!S30+'33'!S30+'34'!S30+'35'!S30+'36'!S30+'37'!S30+'38'!S30+'39'!S30</f>
        <v>114.58005586046764</v>
      </c>
      <c r="D31" s="184">
        <f>'1'!U30+'2'!U30+'3'!U30+'4'!U30+'5'!U30+'6'!U30+'7'!U30+'8'!U30+'9'!U30+'10'!U30+'11'!U30+'12'!U30+'13'!U30+'14'!U30+'15'!U30+'16'!U30+'17'!U30+'18'!U30+'19'!U30+'20'!U30+'21'!U30+'22'!U30+'23'!U30+'24'!U30+'25'!U30+'26'!U30+'27'!U30+'28'!U30+'29'!U30+'30'!U30+'31'!U30+'32'!U30+'33'!U30+'34'!U30+'35'!U30+'36'!U30+'37'!U30+'38'!U30+'39'!U30</f>
        <v>75.78667915341336</v>
      </c>
      <c r="E31" s="111">
        <f>'1'!W30+'2'!W30+'3'!W30+'4'!W30+'5'!W30+'6'!W30+'7'!W30+'8'!W30+'9'!W30+'10'!W30+'11'!W30+'12'!W30+'13'!W30+'14'!W30+'15'!W30+'16'!W30+'17'!W30+'18'!W30+'19'!W30+'20'!W30+'21'!W30+'22'!W30+'23'!W30+'24'!W30+'25'!W30+'26'!W30+'27'!W30+'28'!W30+'29'!W30+'30'!W30+'31'!W30+'32'!W30+'33'!W30+'34'!W30+'35'!W30+'36'!W30+'37'!W30+'38'!W30+'39'!W30</f>
        <v>9</v>
      </c>
      <c r="F31" s="163">
        <f>'1'!Y30+'2'!Y30+'3'!Y30+'4'!Y30+'5'!Y30+'6'!Y30+'7'!Y30+'8'!Y30+'9'!Y30+'10'!Y30+'11'!Y30+'12'!Y30+'13'!Y30+'14'!Y30+'15'!Y30+'16'!Y30+'17'!Y30+'18'!Y30+'19'!Y30+'20'!Y30+'21'!Y30+'22'!Y30+'23'!Y30+'24'!Y30+'25'!Y30+'26'!Y30+'27'!Y30+'28'!Y30+'29'!Y30+'30'!Y30+'31'!Y30+'32'!Y30+'33'!Y30+'34'!Y30+'35'!Y30+'36'!Y30+'37'!Y30+'38'!Y30+'39'!Y30</f>
        <v>9</v>
      </c>
      <c r="G31" s="108">
        <v>26</v>
      </c>
      <c r="O31" s="471">
        <v>210</v>
      </c>
      <c r="P31" s="472" t="s">
        <v>572</v>
      </c>
      <c r="Q31" s="473">
        <v>820907</v>
      </c>
      <c r="R31" s="473">
        <v>933272</v>
      </c>
      <c r="S31" s="474">
        <v>994467</v>
      </c>
    </row>
    <row r="32" spans="1:19" x14ac:dyDescent="0.15">
      <c r="A32" s="150" t="s">
        <v>19</v>
      </c>
      <c r="B32" s="3" t="s">
        <v>272</v>
      </c>
      <c r="C32" s="165">
        <f>'1'!S31+'2'!S31+'3'!S31+'4'!S31+'5'!S31+'6'!S31+'7'!S31+'8'!S31+'9'!S31+'10'!S31+'11'!S31+'12'!S31+'13'!S31+'14'!S31+'15'!S31+'16'!S31+'17'!S31+'18'!S31+'19'!S31+'20'!S31+'21'!S31+'22'!S31+'23'!S31+'24'!S31+'25'!S31+'26'!S31+'27'!S31+'28'!S31+'29'!S31+'30'!S31+'31'!S31+'32'!S31+'33'!S31+'34'!S31+'35'!S31+'36'!S31+'37'!S31+'38'!S31+'39'!S31</f>
        <v>200.47015269373736</v>
      </c>
      <c r="D32" s="184">
        <f>'1'!U31+'2'!U31+'3'!U31+'4'!U31+'5'!U31+'6'!U31+'7'!U31+'8'!U31+'9'!U31+'10'!U31+'11'!U31+'12'!U31+'13'!U31+'14'!U31+'15'!U31+'16'!U31+'17'!U31+'18'!U31+'19'!U31+'20'!U31+'21'!U31+'22'!U31+'23'!U31+'24'!U31+'25'!U31+'26'!U31+'27'!U31+'28'!U31+'29'!U31+'30'!U31+'31'!U31+'32'!U31+'33'!U31+'34'!U31+'35'!U31+'36'!U31+'37'!U31+'38'!U31+'39'!U31</f>
        <v>141.26351443506252</v>
      </c>
      <c r="E32" s="111">
        <f>'1'!W31+'2'!W31+'3'!W31+'4'!W31+'5'!W31+'6'!W31+'7'!W31+'8'!W31+'9'!W31+'10'!W31+'11'!W31+'12'!W31+'13'!W31+'14'!W31+'15'!W31+'16'!W31+'17'!W31+'18'!W31+'19'!W31+'20'!W31+'21'!W31+'22'!W31+'23'!W31+'24'!W31+'25'!W31+'26'!W31+'27'!W31+'28'!W31+'29'!W31+'30'!W31+'31'!W31+'32'!W31+'33'!W31+'34'!W31+'35'!W31+'36'!W31+'37'!W31+'38'!W31+'39'!W31</f>
        <v>31</v>
      </c>
      <c r="F32" s="163">
        <f>'1'!Y31+'2'!Y31+'3'!Y31+'4'!Y31+'5'!Y31+'6'!Y31+'7'!Y31+'8'!Y31+'9'!Y31+'10'!Y31+'11'!Y31+'12'!Y31+'13'!Y31+'14'!Y31+'15'!Y31+'16'!Y31+'17'!Y31+'18'!Y31+'19'!Y31+'20'!Y31+'21'!Y31+'22'!Y31+'23'!Y31+'24'!Y31+'25'!Y31+'26'!Y31+'27'!Y31+'28'!Y31+'29'!Y31+'30'!Y31+'31'!Y31+'32'!Y31+'33'!Y31+'34'!Y31+'35'!Y31+'36'!Y31+'37'!Y31+'38'!Y31+'39'!Y31</f>
        <v>17</v>
      </c>
      <c r="G32" s="108">
        <v>27</v>
      </c>
      <c r="O32" s="471">
        <v>216</v>
      </c>
      <c r="P32" s="472" t="s">
        <v>573</v>
      </c>
      <c r="Q32" s="473">
        <v>525013</v>
      </c>
      <c r="R32" s="473">
        <v>508808</v>
      </c>
      <c r="S32" s="474">
        <v>512922</v>
      </c>
    </row>
    <row r="33" spans="1:19" x14ac:dyDescent="0.15">
      <c r="A33" s="150" t="s">
        <v>20</v>
      </c>
      <c r="B33" s="3" t="s">
        <v>37</v>
      </c>
      <c r="C33" s="165">
        <f>'1'!S32+'2'!S32+'3'!S32+'4'!S32+'5'!S32+'6'!S32+'7'!S32+'8'!S32+'9'!S32+'10'!S32+'11'!S32+'12'!S32+'13'!S32+'14'!S32+'15'!S32+'16'!S32+'17'!S32+'18'!S32+'19'!S32+'20'!S32+'21'!S32+'22'!S32+'23'!S32+'24'!S32+'25'!S32+'26'!S32+'27'!S32+'28'!S32+'29'!S32+'30'!S32+'31'!S32+'32'!S32+'33'!S32+'34'!S32+'35'!S32+'36'!S32+'37'!S32+'38'!S32+'39'!S32</f>
        <v>180.85881092765806</v>
      </c>
      <c r="D33" s="184">
        <f>'1'!U32+'2'!U32+'3'!U32+'4'!U32+'5'!U32+'6'!U32+'7'!U32+'8'!U32+'9'!U32+'10'!U32+'11'!U32+'12'!U32+'13'!U32+'14'!U32+'15'!U32+'16'!U32+'17'!U32+'18'!U32+'19'!U32+'20'!U32+'21'!U32+'22'!U32+'23'!U32+'24'!U32+'25'!U32+'26'!U32+'27'!U32+'28'!U32+'29'!U32+'30'!U32+'31'!U32+'32'!U32+'33'!U32+'34'!U32+'35'!U32+'36'!U32+'37'!U32+'38'!U32+'39'!U32</f>
        <v>117.03783914556797</v>
      </c>
      <c r="E33" s="111">
        <f>'1'!W32+'2'!W32+'3'!W32+'4'!W32+'5'!W32+'6'!W32+'7'!W32+'8'!W32+'9'!W32+'10'!W32+'11'!W32+'12'!W32+'13'!W32+'14'!W32+'15'!W32+'16'!W32+'17'!W32+'18'!W32+'19'!W32+'20'!W32+'21'!W32+'22'!W32+'23'!W32+'24'!W32+'25'!W32+'26'!W32+'27'!W32+'28'!W32+'29'!W32+'30'!W32+'31'!W32+'32'!W32+'33'!W32+'34'!W32+'35'!W32+'36'!W32+'37'!W32+'38'!W32+'39'!W32</f>
        <v>5</v>
      </c>
      <c r="F33" s="163">
        <f>'1'!Y32+'2'!Y32+'3'!Y32+'4'!Y32+'5'!Y32+'6'!Y32+'7'!Y32+'8'!Y32+'9'!Y32+'10'!Y32+'11'!Y32+'12'!Y32+'13'!Y32+'14'!Y32+'15'!Y32+'16'!Y32+'17'!Y32+'18'!Y32+'19'!Y32+'20'!Y32+'21'!Y32+'22'!Y32+'23'!Y32+'24'!Y32+'25'!Y32+'26'!Y32+'27'!Y32+'28'!Y32+'29'!Y32+'30'!Y32+'31'!Y32+'32'!Y32+'33'!Y32+'34'!Y32+'35'!Y32+'36'!Y32+'37'!Y32+'38'!Y32+'39'!Y32</f>
        <v>5</v>
      </c>
      <c r="G33" s="108">
        <v>28</v>
      </c>
      <c r="O33" s="471">
        <v>381</v>
      </c>
      <c r="P33" s="472" t="s">
        <v>574</v>
      </c>
      <c r="Q33" s="473">
        <v>169598</v>
      </c>
      <c r="R33" s="473">
        <v>158353</v>
      </c>
      <c r="S33" s="474">
        <v>154123</v>
      </c>
    </row>
    <row r="34" spans="1:19" x14ac:dyDescent="0.15">
      <c r="A34" s="150" t="s">
        <v>21</v>
      </c>
      <c r="B34" s="3" t="s">
        <v>38</v>
      </c>
      <c r="C34" s="165">
        <f>'1'!S33+'2'!S33+'3'!S33+'4'!S33+'5'!S33+'6'!S33+'7'!S33+'8'!S33+'9'!S33+'10'!S33+'11'!S33+'12'!S33+'13'!S33+'14'!S33+'15'!S33+'16'!S33+'17'!S33+'18'!S33+'19'!S33+'20'!S33+'21'!S33+'22'!S33+'23'!S33+'24'!S33+'25'!S33+'26'!S33+'27'!S33+'28'!S33+'29'!S33+'30'!S33+'31'!S33+'32'!S33+'33'!S33+'34'!S33+'35'!S33+'36'!S33+'37'!S33+'38'!S33+'39'!S33</f>
        <v>249.68591986453862</v>
      </c>
      <c r="D34" s="184">
        <f>'1'!U33+'2'!U33+'3'!U33+'4'!U33+'5'!U33+'6'!U33+'7'!U33+'8'!U33+'9'!U33+'10'!U33+'11'!U33+'12'!U33+'13'!U33+'14'!U33+'15'!U33+'16'!U33+'17'!U33+'18'!U33+'19'!U33+'20'!U33+'21'!U33+'22'!U33+'23'!U33+'24'!U33+'25'!U33+'26'!U33+'27'!U33+'28'!U33+'29'!U33+'30'!U33+'31'!U33+'32'!U33+'33'!U33+'34'!U33+'35'!U33+'36'!U33+'37'!U33+'38'!U33+'39'!U33</f>
        <v>212.05750965964606</v>
      </c>
      <c r="E34" s="111">
        <f>'1'!W33+'2'!W33+'3'!W33+'4'!W33+'5'!W33+'6'!W33+'7'!W33+'8'!W33+'9'!W33+'10'!W33+'11'!W33+'12'!W33+'13'!W33+'14'!W33+'15'!W33+'16'!W33+'17'!W33+'18'!W33+'19'!W33+'20'!W33+'21'!W33+'22'!W33+'23'!W33+'24'!W33+'25'!W33+'26'!W33+'27'!W33+'28'!W33+'29'!W33+'30'!W33+'31'!W33+'32'!W33+'33'!W33+'34'!W33+'35'!W33+'36'!W33+'37'!W33+'38'!W33+'39'!W33</f>
        <v>1</v>
      </c>
      <c r="F34" s="163">
        <f>'1'!Y33+'2'!Y33+'3'!Y33+'4'!Y33+'5'!Y33+'6'!Y33+'7'!Y33+'8'!Y33+'9'!Y33+'10'!Y33+'11'!Y33+'12'!Y33+'13'!Y33+'14'!Y33+'15'!Y33+'16'!Y33+'17'!Y33+'18'!Y33+'19'!Y33+'20'!Y33+'21'!Y33+'22'!Y33+'23'!Y33+'24'!Y33+'25'!Y33+'26'!Y33+'27'!Y33+'28'!Y33+'29'!Y33+'30'!Y33+'31'!Y33+'32'!Y33+'33'!Y33+'34'!Y33+'35'!Y33+'36'!Y33+'37'!Y33+'38'!Y33+'39'!Y33</f>
        <v>1</v>
      </c>
      <c r="G34" s="108">
        <v>29</v>
      </c>
      <c r="O34" s="471">
        <v>382</v>
      </c>
      <c r="P34" s="472" t="s">
        <v>575</v>
      </c>
      <c r="Q34" s="473">
        <v>235973</v>
      </c>
      <c r="R34" s="473">
        <v>192186</v>
      </c>
      <c r="S34" s="474">
        <v>194772</v>
      </c>
    </row>
    <row r="35" spans="1:19" x14ac:dyDescent="0.15">
      <c r="A35" s="150" t="s">
        <v>22</v>
      </c>
      <c r="B35" s="3" t="s">
        <v>373</v>
      </c>
      <c r="C35" s="165">
        <f>'1'!S34+'2'!S34+'3'!S34+'4'!S34+'5'!S34+'6'!S34+'7'!S34+'8'!S34+'9'!S34+'10'!S34+'11'!S34+'12'!S34+'13'!S34+'14'!S34+'15'!S34+'16'!S34+'17'!S34+'18'!S34+'19'!S34+'20'!S34+'21'!S34+'22'!S34+'23'!S34+'24'!S34+'25'!S34+'26'!S34+'27'!S34+'28'!S34+'29'!S34+'30'!S34+'31'!S34+'32'!S34+'33'!S34+'34'!S34+'35'!S34+'36'!S34+'37'!S34+'38'!S34+'39'!S34</f>
        <v>164.39304619320984</v>
      </c>
      <c r="D35" s="184">
        <f>'1'!U34+'2'!U34+'3'!U34+'4'!U34+'5'!U34+'6'!U34+'7'!U34+'8'!U34+'9'!U34+'10'!U34+'11'!U34+'12'!U34+'13'!U34+'14'!U34+'15'!U34+'16'!U34+'17'!U34+'18'!U34+'19'!U34+'20'!U34+'21'!U34+'22'!U34+'23'!U34+'24'!U34+'25'!U34+'26'!U34+'27'!U34+'28'!U34+'29'!U34+'30'!U34+'31'!U34+'32'!U34+'33'!U34+'34'!U34+'35'!U34+'36'!U34+'37'!U34+'38'!U34+'39'!U34</f>
        <v>110.0722272593481</v>
      </c>
      <c r="E35" s="111">
        <f>'1'!W34+'2'!W34+'3'!W34+'4'!W34+'5'!W34+'6'!W34+'7'!W34+'8'!W34+'9'!W34+'10'!W34+'11'!W34+'12'!W34+'13'!W34+'14'!W34+'15'!W34+'16'!W34+'17'!W34+'18'!W34+'19'!W34+'20'!W34+'21'!W34+'22'!W34+'23'!W34+'24'!W34+'25'!W34+'26'!W34+'27'!W34+'28'!W34+'29'!W34+'30'!W34+'31'!W34+'32'!W34+'33'!W34+'34'!W34+'35'!W34+'36'!W34+'37'!W34+'38'!W34+'39'!W34</f>
        <v>8</v>
      </c>
      <c r="F35" s="163">
        <f>'1'!Y34+'2'!Y34+'3'!Y34+'4'!Y34+'5'!Y34+'6'!Y34+'7'!Y34+'8'!Y34+'9'!Y34+'10'!Y34+'11'!Y34+'12'!Y34+'13'!Y34+'14'!Y34+'15'!Y34+'16'!Y34+'17'!Y34+'18'!Y34+'19'!Y34+'20'!Y34+'21'!Y34+'22'!Y34+'23'!Y34+'24'!Y34+'25'!Y34+'26'!Y34+'27'!Y34+'28'!Y34+'29'!Y34+'30'!Y34+'31'!Y34+'32'!Y34+'33'!Y34+'34'!Y34+'35'!Y34+'36'!Y34+'37'!Y34+'38'!Y34+'39'!Y34</f>
        <v>8</v>
      </c>
      <c r="G35" s="108">
        <v>30</v>
      </c>
      <c r="O35" s="40"/>
      <c r="P35" s="392" t="s">
        <v>556</v>
      </c>
      <c r="Q35" s="391">
        <v>1309842</v>
      </c>
      <c r="R35" s="391">
        <v>1257957</v>
      </c>
      <c r="S35" s="466">
        <v>1285080</v>
      </c>
    </row>
    <row r="36" spans="1:19" x14ac:dyDescent="0.15">
      <c r="A36" s="150" t="s">
        <v>23</v>
      </c>
      <c r="B36" s="3" t="s">
        <v>191</v>
      </c>
      <c r="C36" s="165">
        <f>'1'!S35+'2'!S35+'3'!S35+'4'!S35+'5'!S35+'6'!S35+'7'!S35+'8'!S35+'9'!S35+'10'!S35+'11'!S35+'12'!S35+'13'!S35+'14'!S35+'15'!S35+'16'!S35+'17'!S35+'18'!S35+'19'!S35+'20'!S35+'21'!S35+'22'!S35+'23'!S35+'24'!S35+'25'!S35+'26'!S35+'27'!S35+'28'!S35+'29'!S35+'30'!S35+'31'!S35+'32'!S35+'33'!S35+'34'!S35+'35'!S35+'36'!S35+'37'!S35+'38'!S35+'39'!S35</f>
        <v>133.39341967743573</v>
      </c>
      <c r="D36" s="184">
        <f>'1'!U35+'2'!U35+'3'!U35+'4'!U35+'5'!U35+'6'!U35+'7'!U35+'8'!U35+'9'!U35+'10'!U35+'11'!U35+'12'!U35+'13'!U35+'14'!U35+'15'!U35+'16'!U35+'17'!U35+'18'!U35+'19'!U35+'20'!U35+'21'!U35+'22'!U35+'23'!U35+'24'!U35+'25'!U35+'26'!U35+'27'!U35+'28'!U35+'29'!U35+'30'!U35+'31'!U35+'32'!U35+'33'!U35+'34'!U35+'35'!U35+'36'!U35+'37'!U35+'38'!U35+'39'!U35</f>
        <v>67.758576805831623</v>
      </c>
      <c r="E36" s="111">
        <f>'1'!W35+'2'!W35+'3'!W35+'4'!W35+'5'!W35+'6'!W35+'7'!W35+'8'!W35+'9'!W35+'10'!W35+'11'!W35+'12'!W35+'13'!W35+'14'!W35+'15'!W35+'16'!W35+'17'!W35+'18'!W35+'19'!W35+'20'!W35+'21'!W35+'22'!W35+'23'!W35+'24'!W35+'25'!W35+'26'!W35+'27'!W35+'28'!W35+'29'!W35+'30'!W35+'31'!W35+'32'!W35+'33'!W35+'34'!W35+'35'!W35+'36'!W35+'37'!W35+'38'!W35+'39'!W35</f>
        <v>4</v>
      </c>
      <c r="F36" s="163">
        <f>'1'!Y35+'2'!Y35+'3'!Y35+'4'!Y35+'5'!Y35+'6'!Y35+'7'!Y35+'8'!Y35+'9'!Y35+'10'!Y35+'11'!Y35+'12'!Y35+'13'!Y35+'14'!Y35+'15'!Y35+'16'!Y35+'17'!Y35+'18'!Y35+'19'!Y35+'20'!Y35+'21'!Y35+'22'!Y35+'23'!Y35+'24'!Y35+'25'!Y35+'26'!Y35+'27'!Y35+'28'!Y35+'29'!Y35+'30'!Y35+'31'!Y35+'32'!Y35+'33'!Y35+'34'!Y35+'35'!Y35+'36'!Y35+'37'!Y35+'38'!Y35+'39'!Y35</f>
        <v>5</v>
      </c>
      <c r="G36" s="108">
        <v>31</v>
      </c>
      <c r="O36" s="40">
        <v>213</v>
      </c>
      <c r="P36" s="392" t="s">
        <v>576</v>
      </c>
      <c r="Q36" s="391">
        <v>145419</v>
      </c>
      <c r="R36" s="391">
        <v>147536</v>
      </c>
      <c r="S36" s="466">
        <v>156465</v>
      </c>
    </row>
    <row r="37" spans="1:19" x14ac:dyDescent="0.15">
      <c r="A37" s="150" t="s">
        <v>24</v>
      </c>
      <c r="B37" s="3" t="s">
        <v>39</v>
      </c>
      <c r="C37" s="165">
        <f>'1'!S36+'2'!S36+'3'!S36+'4'!S36+'5'!S36+'6'!S36+'7'!S36+'8'!S36+'9'!S36+'10'!S36+'11'!S36+'12'!S36+'13'!S36+'14'!S36+'15'!S36+'16'!S36+'17'!S36+'18'!S36+'19'!S36+'20'!S36+'21'!S36+'22'!S36+'23'!S36+'24'!S36+'25'!S36+'26'!S36+'27'!S36+'28'!S36+'29'!S36+'30'!S36+'31'!S36+'32'!S36+'33'!S36+'34'!S36+'35'!S36+'36'!S36+'37'!S36+'38'!S36+'39'!S36</f>
        <v>123.26857101466413</v>
      </c>
      <c r="D37" s="184">
        <f>'1'!U36+'2'!U36+'3'!U36+'4'!U36+'5'!U36+'6'!U36+'7'!U36+'8'!U36+'9'!U36+'10'!U36+'11'!U36+'12'!U36+'13'!U36+'14'!U36+'15'!U36+'16'!U36+'17'!U36+'18'!U36+'19'!U36+'20'!U36+'21'!U36+'22'!U36+'23'!U36+'24'!U36+'25'!U36+'26'!U36+'27'!U36+'28'!U36+'29'!U36+'30'!U36+'31'!U36+'32'!U36+'33'!U36+'34'!U36+'35'!U36+'36'!U36+'37'!U36+'38'!U36+'39'!U36</f>
        <v>86.821460682509468</v>
      </c>
      <c r="E37" s="111">
        <f>'1'!W36+'2'!W36+'3'!W36+'4'!W36+'5'!W36+'6'!W36+'7'!W36+'8'!W36+'9'!W36+'10'!W36+'11'!W36+'12'!W36+'13'!W36+'14'!W36+'15'!W36+'16'!W36+'17'!W36+'18'!W36+'19'!W36+'20'!W36+'21'!W36+'22'!W36+'23'!W36+'24'!W36+'25'!W36+'26'!W36+'27'!W36+'28'!W36+'29'!W36+'30'!W36+'31'!W36+'32'!W36+'33'!W36+'34'!W36+'35'!W36+'36'!W36+'37'!W36+'38'!W36+'39'!W36</f>
        <v>7</v>
      </c>
      <c r="F37" s="163">
        <f>'1'!Y36+'2'!Y36+'3'!Y36+'4'!Y36+'5'!Y36+'6'!Y36+'7'!Y36+'8'!Y36+'9'!Y36+'10'!Y36+'11'!Y36+'12'!Y36+'13'!Y36+'14'!Y36+'15'!Y36+'16'!Y36+'17'!Y36+'18'!Y36+'19'!Y36+'20'!Y36+'21'!Y36+'22'!Y36+'23'!Y36+'24'!Y36+'25'!Y36+'26'!Y36+'27'!Y36+'28'!Y36+'29'!Y36+'30'!Y36+'31'!Y36+'32'!Y36+'33'!Y36+'34'!Y36+'35'!Y36+'36'!Y36+'37'!Y36+'38'!Y36+'39'!Y36</f>
        <v>8</v>
      </c>
      <c r="G37" s="108">
        <v>32</v>
      </c>
      <c r="O37" s="40">
        <v>215</v>
      </c>
      <c r="P37" s="392" t="s">
        <v>577</v>
      </c>
      <c r="Q37" s="391">
        <v>302599</v>
      </c>
      <c r="R37" s="391">
        <v>306519</v>
      </c>
      <c r="S37" s="466">
        <v>321351</v>
      </c>
    </row>
    <row r="38" spans="1:19" x14ac:dyDescent="0.15">
      <c r="A38" s="150" t="s">
        <v>25</v>
      </c>
      <c r="B38" s="3" t="s">
        <v>40</v>
      </c>
      <c r="C38" s="165">
        <f>'1'!S37+'2'!S37+'3'!S37+'4'!S37+'5'!S37+'6'!S37+'7'!S37+'8'!S37+'9'!S37+'10'!S37+'11'!S37+'12'!S37+'13'!S37+'14'!S37+'15'!S37+'16'!S37+'17'!S37+'18'!S37+'19'!S37+'20'!S37+'21'!S37+'22'!S37+'23'!S37+'24'!S37+'25'!S37+'26'!S37+'27'!S37+'28'!S37+'29'!S37+'30'!S37+'31'!S37+'32'!S37+'33'!S37+'34'!S37+'35'!S37+'36'!S37+'37'!S37+'38'!S37+'39'!S37</f>
        <v>118.3418447582237</v>
      </c>
      <c r="D38" s="184">
        <f>'1'!U37+'2'!U37+'3'!U37+'4'!U37+'5'!U37+'6'!U37+'7'!U37+'8'!U37+'9'!U37+'10'!U37+'11'!U37+'12'!U37+'13'!U37+'14'!U37+'15'!U37+'16'!U37+'17'!U37+'18'!U37+'19'!U37+'20'!U37+'21'!U37+'22'!U37+'23'!U37+'24'!U37+'25'!U37+'26'!U37+'27'!U37+'28'!U37+'29'!U37+'30'!U37+'31'!U37+'32'!U37+'33'!U37+'34'!U37+'35'!U37+'36'!U37+'37'!U37+'38'!U37+'39'!U37</f>
        <v>86.101674685747511</v>
      </c>
      <c r="E38" s="111">
        <f>'1'!W37+'2'!W37+'3'!W37+'4'!W37+'5'!W37+'6'!W37+'7'!W37+'8'!W37+'9'!W37+'10'!W37+'11'!W37+'12'!W37+'13'!W37+'14'!W37+'15'!W37+'16'!W37+'17'!W37+'18'!W37+'19'!W37+'20'!W37+'21'!W37+'22'!W37+'23'!W37+'24'!W37+'25'!W37+'26'!W37+'27'!W37+'28'!W37+'29'!W37+'30'!W37+'31'!W37+'32'!W37+'33'!W37+'34'!W37+'35'!W37+'36'!W37+'37'!W37+'38'!W37+'39'!W37</f>
        <v>8</v>
      </c>
      <c r="F38" s="163">
        <f>'1'!Y37+'2'!Y37+'3'!Y37+'4'!Y37+'5'!Y37+'6'!Y37+'7'!Y37+'8'!Y37+'9'!Y37+'10'!Y37+'11'!Y37+'12'!Y37+'13'!Y37+'14'!Y37+'15'!Y37+'16'!Y37+'17'!Y37+'18'!Y37+'19'!Y37+'20'!Y37+'21'!Y37+'22'!Y37+'23'!Y37+'24'!Y37+'25'!Y37+'26'!Y37+'27'!Y37+'28'!Y37+'29'!Y37+'30'!Y37+'31'!Y37+'32'!Y37+'33'!Y37+'34'!Y37+'35'!Y37+'36'!Y37+'37'!Y37+'38'!Y37+'39'!Y37</f>
        <v>5</v>
      </c>
      <c r="G38" s="108">
        <v>33</v>
      </c>
      <c r="O38" s="40">
        <v>218</v>
      </c>
      <c r="P38" s="392" t="s">
        <v>578</v>
      </c>
      <c r="Q38" s="391">
        <v>259249</v>
      </c>
      <c r="R38" s="391">
        <v>252148</v>
      </c>
      <c r="S38" s="466">
        <v>251350</v>
      </c>
    </row>
    <row r="39" spans="1:19" x14ac:dyDescent="0.15">
      <c r="A39" s="150" t="s">
        <v>26</v>
      </c>
      <c r="B39" s="3" t="s">
        <v>274</v>
      </c>
      <c r="C39" s="165">
        <f>'1'!S38+'2'!S38+'3'!S38+'4'!S38+'5'!S38+'6'!S38+'7'!S38+'8'!S38+'9'!S38+'10'!S38+'11'!S38+'12'!S38+'13'!S38+'14'!S38+'15'!S38+'16'!S38+'17'!S38+'18'!S38+'19'!S38+'20'!S38+'21'!S38+'22'!S38+'23'!S38+'24'!S38+'25'!S38+'26'!S38+'27'!S38+'28'!S38+'29'!S38+'30'!S38+'31'!S38+'32'!S38+'33'!S38+'34'!S38+'35'!S38+'36'!S38+'37'!S38+'38'!S38+'39'!S38</f>
        <v>132.24389471319856</v>
      </c>
      <c r="D39" s="184">
        <f>'1'!U38+'2'!U38+'3'!U38+'4'!U38+'5'!U38+'6'!U38+'7'!U38+'8'!U38+'9'!U38+'10'!U38+'11'!U38+'12'!U38+'13'!U38+'14'!U38+'15'!U38+'16'!U38+'17'!U38+'18'!U38+'19'!U38+'20'!U38+'21'!U38+'22'!U38+'23'!U38+'24'!U38+'25'!U38+'26'!U38+'27'!U38+'28'!U38+'29'!U38+'30'!U38+'31'!U38+'32'!U38+'33'!U38+'34'!U38+'35'!U38+'36'!U38+'37'!U38+'38'!U38+'39'!U38</f>
        <v>73.050974019525086</v>
      </c>
      <c r="E39" s="111">
        <f>'1'!W38+'2'!W38+'3'!W38+'4'!W38+'5'!W38+'6'!W38+'7'!W38+'8'!W38+'9'!W38+'10'!W38+'11'!W38+'12'!W38+'13'!W38+'14'!W38+'15'!W38+'16'!W38+'17'!W38+'18'!W38+'19'!W38+'20'!W38+'21'!W38+'22'!W38+'23'!W38+'24'!W38+'25'!W38+'26'!W38+'27'!W38+'28'!W38+'29'!W38+'30'!W38+'31'!W38+'32'!W38+'33'!W38+'34'!W38+'35'!W38+'36'!W38+'37'!W38+'38'!W38+'39'!W38</f>
        <v>14</v>
      </c>
      <c r="F39" s="163">
        <f>'1'!Y38+'2'!Y38+'3'!Y38+'4'!Y38+'5'!Y38+'6'!Y38+'7'!Y38+'8'!Y38+'9'!Y38+'10'!Y38+'11'!Y38+'12'!Y38+'13'!Y38+'14'!Y38+'15'!Y38+'16'!Y38+'17'!Y38+'18'!Y38+'19'!Y38+'20'!Y38+'21'!Y38+'22'!Y38+'23'!Y38+'24'!Y38+'25'!Y38+'26'!Y38+'27'!Y38+'28'!Y38+'29'!Y38+'30'!Y38+'31'!Y38+'32'!Y38+'33'!Y38+'34'!Y38+'35'!Y38+'36'!Y38+'37'!Y38+'38'!Y38+'39'!Y38</f>
        <v>13</v>
      </c>
      <c r="G39" s="108">
        <v>34</v>
      </c>
      <c r="O39" s="471">
        <v>220</v>
      </c>
      <c r="P39" s="472" t="s">
        <v>579</v>
      </c>
      <c r="Q39" s="473">
        <v>257469</v>
      </c>
      <c r="R39" s="473">
        <v>234630</v>
      </c>
      <c r="S39" s="474">
        <v>234613</v>
      </c>
    </row>
    <row r="40" spans="1:19" x14ac:dyDescent="0.15">
      <c r="A40" s="150" t="s">
        <v>51</v>
      </c>
      <c r="B40" s="3" t="s">
        <v>363</v>
      </c>
      <c r="C40" s="165">
        <f>'1'!S39+'2'!S39+'3'!S39+'4'!S39+'5'!S39+'6'!S39+'7'!S39+'8'!S39+'9'!S39+'10'!S39+'11'!S39+'12'!S39+'13'!S39+'14'!S39+'15'!S39+'16'!S39+'17'!S39+'18'!S39+'19'!S39+'20'!S39+'21'!S39+'22'!S39+'23'!S39+'24'!S39+'25'!S39+'26'!S39+'27'!S39+'28'!S39+'29'!S39+'30'!S39+'31'!S39+'32'!S39+'33'!S39+'34'!S39+'35'!S39+'36'!S39+'37'!S39+'38'!S39+'39'!S39</f>
        <v>109.07583892014809</v>
      </c>
      <c r="D40" s="184">
        <f>'1'!U39+'2'!U39+'3'!U39+'4'!U39+'5'!U39+'6'!U39+'7'!U39+'8'!U39+'9'!U39+'10'!U39+'11'!U39+'12'!U39+'13'!U39+'14'!U39+'15'!U39+'16'!U39+'17'!U39+'18'!U39+'19'!U39+'20'!U39+'21'!U39+'22'!U39+'23'!U39+'24'!U39+'25'!U39+'26'!U39+'27'!U39+'28'!U39+'29'!U39+'30'!U39+'31'!U39+'32'!U39+'33'!U39+'34'!U39+'35'!U39+'36'!U39+'37'!U39+'38'!U39+'39'!U39</f>
        <v>61.115044377850758</v>
      </c>
      <c r="E40" s="111">
        <f>'1'!W39+'2'!W39+'3'!W39+'4'!W39+'5'!W39+'6'!W39+'7'!W39+'8'!W39+'9'!W39+'10'!W39+'11'!W39+'12'!W39+'13'!W39+'14'!W39+'15'!W39+'16'!W39+'17'!W39+'18'!W39+'19'!W39+'20'!W39+'21'!W39+'22'!W39+'23'!W39+'24'!W39+'25'!W39+'26'!W39+'27'!W39+'28'!W39+'29'!W39+'30'!W39+'31'!W39+'32'!W39+'33'!W39+'34'!W39+'35'!W39+'36'!W39+'37'!W39+'38'!W39+'39'!W39</f>
        <v>23</v>
      </c>
      <c r="F40" s="163">
        <f>'1'!Y39+'2'!Y39+'3'!Y39+'4'!Y39+'5'!Y39+'6'!Y39+'7'!Y39+'8'!Y39+'9'!Y39+'10'!Y39+'11'!Y39+'12'!Y39+'13'!Y39+'14'!Y39+'15'!Y39+'16'!Y39+'17'!Y39+'18'!Y39+'19'!Y39+'20'!Y39+'21'!Y39+'22'!Y39+'23'!Y39+'24'!Y39+'25'!Y39+'26'!Y39+'27'!Y39+'28'!Y39+'29'!Y39+'30'!Y39+'31'!Y39+'32'!Y39+'33'!Y39+'34'!Y39+'35'!Y39+'36'!Y39+'37'!Y39+'38'!Y39+'39'!Y39</f>
        <v>19</v>
      </c>
      <c r="G40" s="108">
        <v>35</v>
      </c>
      <c r="O40" s="40">
        <v>228</v>
      </c>
      <c r="P40" s="392" t="s">
        <v>512</v>
      </c>
      <c r="Q40" s="391">
        <v>278825</v>
      </c>
      <c r="R40" s="391">
        <v>249062</v>
      </c>
      <c r="S40" s="466">
        <v>246155</v>
      </c>
    </row>
    <row r="41" spans="1:19" x14ac:dyDescent="0.15">
      <c r="A41" s="150" t="s">
        <v>192</v>
      </c>
      <c r="B41" s="3" t="s">
        <v>41</v>
      </c>
      <c r="C41" s="165">
        <f>'1'!S40+'2'!S40+'3'!S40+'4'!S40+'5'!S40+'6'!S40+'7'!S40+'8'!S40+'9'!S40+'10'!S40+'11'!S40+'12'!S40+'13'!S40+'14'!S40+'15'!S40+'16'!S40+'17'!S40+'18'!S40+'19'!S40+'20'!S40+'21'!S40+'22'!S40+'23'!S40+'24'!S40+'25'!S40+'26'!S40+'27'!S40+'28'!S40+'29'!S40+'30'!S40+'31'!S40+'32'!S40+'33'!S40+'34'!S40+'35'!S40+'36'!S40+'37'!S40+'38'!S40+'39'!S40</f>
        <v>283.18622107074134</v>
      </c>
      <c r="D41" s="184">
        <f>'1'!U40+'2'!U40+'3'!U40+'4'!U40+'5'!U40+'6'!U40+'7'!U40+'8'!U40+'9'!U40+'10'!U40+'11'!U40+'12'!U40+'13'!U40+'14'!U40+'15'!U40+'16'!U40+'17'!U40+'18'!U40+'19'!U40+'20'!U40+'21'!U40+'22'!U40+'23'!U40+'24'!U40+'25'!U40+'26'!U40+'27'!U40+'28'!U40+'29'!U40+'30'!U40+'31'!U40+'32'!U40+'33'!U40+'34'!U40+'35'!U40+'36'!U40+'37'!U40+'38'!U40+'39'!U40</f>
        <v>176.71870502896365</v>
      </c>
      <c r="E41" s="111">
        <f>'1'!W40+'2'!W40+'3'!W40+'4'!W40+'5'!W40+'6'!W40+'7'!W40+'8'!W40+'9'!W40+'10'!W40+'11'!W40+'12'!W40+'13'!W40+'14'!W40+'15'!W40+'16'!W40+'17'!W40+'18'!W40+'19'!W40+'20'!W40+'21'!W40+'22'!W40+'23'!W40+'24'!W40+'25'!W40+'26'!W40+'27'!W40+'28'!W40+'29'!W40+'30'!W40+'31'!W40+'32'!W40+'33'!W40+'34'!W40+'35'!W40+'36'!W40+'37'!W40+'38'!W40+'39'!W40</f>
        <v>30</v>
      </c>
      <c r="F41" s="163">
        <f>'1'!Y40+'2'!Y40+'3'!Y40+'4'!Y40+'5'!Y40+'6'!Y40+'7'!Y40+'8'!Y40+'9'!Y40+'10'!Y40+'11'!Y40+'12'!Y40+'13'!Y40+'14'!Y40+'15'!Y40+'16'!Y40+'17'!Y40+'18'!Y40+'19'!Y40+'20'!Y40+'21'!Y40+'22'!Y40+'23'!Y40+'24'!Y40+'25'!Y40+'26'!Y40+'27'!Y40+'28'!Y40+'29'!Y40+'30'!Y40+'31'!Y40+'32'!Y40+'33'!Y40+'34'!Y40+'35'!Y40+'36'!Y40+'37'!Y40+'38'!Y40+'39'!Y40</f>
        <v>24</v>
      </c>
      <c r="G41" s="108">
        <v>36</v>
      </c>
      <c r="O41" s="40">
        <v>365</v>
      </c>
      <c r="P41" s="392" t="s">
        <v>515</v>
      </c>
      <c r="Q41" s="391">
        <v>66281</v>
      </c>
      <c r="R41" s="391">
        <v>68062</v>
      </c>
      <c r="S41" s="466">
        <v>75146</v>
      </c>
    </row>
    <row r="42" spans="1:19" x14ac:dyDescent="0.15">
      <c r="A42" s="150" t="s">
        <v>367</v>
      </c>
      <c r="B42" s="3" t="s">
        <v>342</v>
      </c>
      <c r="C42" s="165">
        <f>'1'!S41+'2'!S41+'3'!S41+'4'!S41+'5'!S41+'6'!S41+'7'!S41+'8'!S41+'9'!S41+'10'!S41+'11'!S41+'12'!S41+'13'!S41+'14'!S41+'15'!S41+'16'!S41+'17'!S41+'18'!S41+'19'!S41+'20'!S41+'21'!S41+'22'!S41+'23'!S41+'24'!S41+'25'!S41+'26'!S41+'27'!S41+'28'!S41+'29'!S41+'30'!S41+'31'!S41+'32'!S41+'33'!S41+'34'!S41+'35'!S41+'36'!S41+'37'!S41+'38'!S41+'39'!S41</f>
        <v>157.14759940434823</v>
      </c>
      <c r="D42" s="184">
        <f>'1'!U41+'2'!U41+'3'!U41+'4'!U41+'5'!U41+'6'!U41+'7'!U41+'8'!U41+'9'!U41+'10'!U41+'11'!U41+'12'!U41+'13'!U41+'14'!U41+'15'!U41+'16'!U41+'17'!U41+'18'!U41+'19'!U41+'20'!U41+'21'!U41+'22'!U41+'23'!U41+'24'!U41+'25'!U41+'26'!U41+'27'!U41+'28'!U41+'29'!U41+'30'!U41+'31'!U41+'32'!U41+'33'!U41+'34'!U41+'35'!U41+'36'!U41+'37'!U41+'38'!U41+'39'!U41</f>
        <v>81.8309481397567</v>
      </c>
      <c r="E42" s="111">
        <f>'1'!W41+'2'!W41+'3'!W41+'4'!W41+'5'!W41+'6'!W41+'7'!W41+'8'!W41+'9'!W41+'10'!W41+'11'!W41+'12'!W41+'13'!W41+'14'!W41+'15'!W41+'16'!W41+'17'!W41+'18'!W41+'19'!W41+'20'!W41+'21'!W41+'22'!W41+'23'!W41+'24'!W41+'25'!W41+'26'!W41+'27'!W41+'28'!W41+'29'!W41+'30'!W41+'31'!W41+'32'!W41+'33'!W41+'34'!W41+'35'!W41+'36'!W41+'37'!W41+'38'!W41+'39'!W41</f>
        <v>17</v>
      </c>
      <c r="F42" s="163">
        <f>'1'!Y41+'2'!Y41+'3'!Y41+'4'!Y41+'5'!Y41+'6'!Y41+'7'!Y41+'8'!Y41+'9'!Y41+'10'!Y41+'11'!Y41+'12'!Y41+'13'!Y41+'14'!Y41+'15'!Y41+'16'!Y41+'17'!Y41+'18'!Y41+'19'!Y41+'20'!Y41+'21'!Y41+'22'!Y41+'23'!Y41+'24'!Y41+'25'!Y41+'26'!Y41+'27'!Y41+'28'!Y41+'29'!Y41+'30'!Y41+'31'!Y41+'32'!Y41+'33'!Y41+'34'!Y41+'35'!Y41+'36'!Y41+'37'!Y41+'38'!Y41+'39'!Y41</f>
        <v>12</v>
      </c>
      <c r="G42" s="108">
        <v>37</v>
      </c>
      <c r="O42" s="40"/>
      <c r="P42" s="392" t="s">
        <v>580</v>
      </c>
      <c r="Q42" s="391">
        <v>2957492</v>
      </c>
      <c r="R42" s="391">
        <v>2735538</v>
      </c>
      <c r="S42" s="466">
        <v>2771152</v>
      </c>
    </row>
    <row r="43" spans="1:19" x14ac:dyDescent="0.15">
      <c r="A43" s="150" t="s">
        <v>368</v>
      </c>
      <c r="B43" s="3" t="s">
        <v>276</v>
      </c>
      <c r="C43" s="165">
        <f>'1'!S42+'2'!S42+'3'!S42+'4'!S42+'5'!S42+'6'!S42+'7'!S42+'8'!S42+'9'!S42+'10'!S42+'11'!S42+'12'!S42+'13'!S42+'14'!S42+'15'!S42+'16'!S42+'17'!S42+'18'!S42+'19'!S42+'20'!S42+'21'!S42+'22'!S42+'23'!S42+'24'!S42+'25'!S42+'26'!S42+'27'!S42+'28'!S42+'29'!S42+'30'!S42+'31'!S42+'32'!S42+'33'!S42+'34'!S42+'35'!S42+'36'!S42+'37'!S42+'38'!S42+'39'!S42</f>
        <v>109.72938554695956</v>
      </c>
      <c r="D43" s="184">
        <f>'1'!U42+'2'!U42+'3'!U42+'4'!U42+'5'!U42+'6'!U42+'7'!U42+'8'!U42+'9'!U42+'10'!U42+'11'!U42+'12'!U42+'13'!U42+'14'!U42+'15'!U42+'16'!U42+'17'!U42+'18'!U42+'19'!U42+'20'!U42+'21'!U42+'22'!U42+'23'!U42+'24'!U42+'25'!U42+'26'!U42+'27'!U42+'28'!U42+'29'!U42+'30'!U42+'31'!U42+'32'!U42+'33'!U42+'34'!U42+'35'!U42+'36'!U42+'37'!U42+'38'!U42+'39'!U42</f>
        <v>0</v>
      </c>
      <c r="E43" s="111">
        <f>'1'!W42+'2'!W42+'3'!W42+'4'!W42+'5'!W42+'6'!W42+'7'!W42+'8'!W42+'9'!W42+'10'!W42+'11'!W42+'12'!W42+'13'!W42+'14'!W42+'15'!W42+'16'!W42+'17'!W42+'18'!W42+'19'!W42+'20'!W42+'21'!W42+'22'!W42+'23'!W42+'24'!W42+'25'!W42+'26'!W42+'27'!W42+'28'!W42+'29'!W42+'30'!W42+'31'!W42+'32'!W42+'33'!W42+'34'!W42+'35'!W42+'36'!W42+'37'!W42+'38'!W42+'39'!W42</f>
        <v>0</v>
      </c>
      <c r="F43" s="163">
        <f>'1'!Y42+'2'!Y42+'3'!Y42+'4'!Y42+'5'!Y42+'6'!Y42+'7'!Y42+'8'!Y42+'9'!Y42+'10'!Y42+'11'!Y42+'12'!Y42+'13'!Y42+'14'!Y42+'15'!Y42+'16'!Y42+'17'!Y42+'18'!Y42+'19'!Y42+'20'!Y42+'21'!Y42+'22'!Y42+'23'!Y42+'24'!Y42+'25'!Y42+'26'!Y42+'27'!Y42+'28'!Y42+'29'!Y42+'30'!Y42+'31'!Y42+'32'!Y42+'33'!Y42+'34'!Y42+'35'!Y42+'36'!Y42+'37'!Y42+'38'!Y42+'39'!Y42</f>
        <v>0</v>
      </c>
      <c r="G43" s="108">
        <v>38</v>
      </c>
      <c r="O43" s="471">
        <v>201</v>
      </c>
      <c r="P43" s="472" t="s">
        <v>486</v>
      </c>
      <c r="Q43" s="473">
        <v>2709664</v>
      </c>
      <c r="R43" s="473">
        <v>2495001</v>
      </c>
      <c r="S43" s="474">
        <v>2528928</v>
      </c>
    </row>
    <row r="44" spans="1:19" x14ac:dyDescent="0.15">
      <c r="A44" s="150" t="s">
        <v>369</v>
      </c>
      <c r="B44" s="3" t="s">
        <v>277</v>
      </c>
      <c r="C44" s="167">
        <f>'1'!S43+'2'!S43+'3'!S43+'4'!S43+'5'!S43+'6'!S43+'7'!S43+'8'!S43+'9'!S43+'10'!S43+'11'!S43+'12'!S43+'13'!S43+'14'!S43+'15'!S43+'16'!S43+'17'!S43+'18'!S43+'19'!S43+'20'!S43+'21'!S43+'22'!S43+'23'!S43+'24'!S43+'25'!S43+'26'!S43+'27'!S43+'28'!S43+'29'!S43+'30'!S43+'31'!S43+'32'!S43+'33'!S43+'34'!S43+'35'!S43+'36'!S43+'37'!S43+'38'!S43+'39'!S43</f>
        <v>108.80148268676579</v>
      </c>
      <c r="D44" s="184">
        <f>'1'!U43+'2'!U43+'3'!U43+'4'!U43+'5'!U43+'6'!U43+'7'!U43+'8'!U43+'9'!U43+'10'!U43+'11'!U43+'12'!U43+'13'!U43+'14'!U43+'15'!U43+'16'!U43+'17'!U43+'18'!U43+'19'!U43+'20'!U43+'21'!U43+'22'!U43+'23'!U43+'24'!U43+'25'!U43+'26'!U43+'27'!U43+'28'!U43+'29'!U43+'30'!U43+'31'!U43+'32'!U43+'33'!U43+'34'!U43+'35'!U43+'36'!U43+'37'!U43+'38'!U43+'39'!U43</f>
        <v>34.106119112285867</v>
      </c>
      <c r="E44" s="111">
        <f>'1'!W43+'2'!W43+'3'!W43+'4'!W43+'5'!W43+'6'!W43+'7'!W43+'8'!W43+'9'!W43+'10'!W43+'11'!W43+'12'!W43+'13'!W43+'14'!W43+'15'!W43+'16'!W43+'17'!W43+'18'!W43+'19'!W43+'20'!W43+'21'!W43+'22'!W43+'23'!W43+'24'!W43+'25'!W43+'26'!W43+'27'!W43+'28'!W43+'29'!W43+'30'!W43+'31'!W43+'32'!W43+'33'!W43+'34'!W43+'35'!W43+'36'!W43+'37'!W43+'38'!W43+'39'!W43</f>
        <v>1</v>
      </c>
      <c r="F44" s="163">
        <f>'1'!Y43+'2'!Y43+'3'!Y43+'4'!Y43+'5'!Y43+'6'!Y43+'7'!Y43+'8'!Y43+'9'!Y43+'10'!Y43+'11'!Y43+'12'!Y43+'13'!Y43+'14'!Y43+'15'!Y43+'16'!Y43+'17'!Y43+'18'!Y43+'19'!Y43+'20'!Y43+'21'!Y43+'22'!Y43+'23'!Y43+'24'!Y43+'25'!Y43+'26'!Y43+'27'!Y43+'28'!Y43+'29'!Y43+'30'!Y43+'31'!Y43+'32'!Y43+'33'!Y43+'34'!Y43+'35'!Y43+'36'!Y43+'37'!Y43+'38'!Y43+'39'!Y43</f>
        <v>2</v>
      </c>
      <c r="G44" s="108">
        <v>39</v>
      </c>
      <c r="O44" s="471">
        <v>442</v>
      </c>
      <c r="P44" s="472" t="s">
        <v>581</v>
      </c>
      <c r="Q44" s="473">
        <v>40877</v>
      </c>
      <c r="R44" s="473">
        <v>41669</v>
      </c>
      <c r="S44" s="474">
        <v>46789</v>
      </c>
    </row>
    <row r="45" spans="1:19" x14ac:dyDescent="0.15">
      <c r="A45" s="97"/>
      <c r="B45" s="85" t="s">
        <v>83</v>
      </c>
      <c r="C45" s="195">
        <f>SUM(C6:C44)</f>
        <v>5179.7479582042661</v>
      </c>
      <c r="D45" s="196">
        <f>SUM(D6:D44)</f>
        <v>2471.4056201715202</v>
      </c>
      <c r="E45" s="193">
        <f>SUM(E6:E44)</f>
        <v>291</v>
      </c>
      <c r="F45" s="194">
        <f>SUM(F6:F44)</f>
        <v>231</v>
      </c>
      <c r="G45" s="109"/>
      <c r="O45" s="471">
        <v>443</v>
      </c>
      <c r="P45" s="472" t="s">
        <v>582</v>
      </c>
      <c r="Q45" s="473">
        <v>173759</v>
      </c>
      <c r="R45" s="473">
        <v>158267</v>
      </c>
      <c r="S45" s="474">
        <v>148411</v>
      </c>
    </row>
    <row r="46" spans="1:19" x14ac:dyDescent="0.15">
      <c r="A46" s="362">
        <f>投入係数表!$F$56</f>
        <v>0</v>
      </c>
      <c r="B46" s="364"/>
      <c r="C46" s="39"/>
      <c r="D46" s="39"/>
      <c r="E46" s="39"/>
      <c r="F46" s="39"/>
      <c r="G46" s="39"/>
      <c r="O46" s="471">
        <v>446</v>
      </c>
      <c r="P46" s="472" t="s">
        <v>520</v>
      </c>
      <c r="Q46" s="473">
        <v>33192</v>
      </c>
      <c r="R46" s="473">
        <v>40601</v>
      </c>
      <c r="S46" s="474">
        <v>47024</v>
      </c>
    </row>
    <row r="47" spans="1:19" x14ac:dyDescent="0.15">
      <c r="C47" s="197"/>
      <c r="D47" s="197"/>
      <c r="E47" s="197"/>
      <c r="F47" s="197"/>
      <c r="G47" s="39"/>
      <c r="O47" s="40"/>
      <c r="P47" s="392" t="s">
        <v>558</v>
      </c>
      <c r="Q47" s="391">
        <v>1145962</v>
      </c>
      <c r="R47" s="391">
        <v>1113334</v>
      </c>
      <c r="S47" s="466">
        <v>1149033</v>
      </c>
    </row>
    <row r="48" spans="1:19" x14ac:dyDescent="0.15">
      <c r="C48" s="39"/>
      <c r="D48" s="39"/>
      <c r="E48" s="39"/>
      <c r="F48" s="39"/>
      <c r="G48" s="39"/>
      <c r="O48" s="471">
        <v>208</v>
      </c>
      <c r="P48" s="472" t="s">
        <v>583</v>
      </c>
      <c r="Q48" s="473">
        <v>186879</v>
      </c>
      <c r="R48" s="473">
        <v>163505</v>
      </c>
      <c r="S48" s="474">
        <v>159287</v>
      </c>
    </row>
    <row r="49" spans="3:19" x14ac:dyDescent="0.15">
      <c r="C49" s="39"/>
      <c r="D49" s="39"/>
      <c r="E49" s="39"/>
      <c r="F49" s="39"/>
      <c r="G49" s="39"/>
      <c r="O49" s="471">
        <v>212</v>
      </c>
      <c r="P49" s="472" t="s">
        <v>584</v>
      </c>
      <c r="Q49" s="473">
        <v>236435</v>
      </c>
      <c r="R49" s="473">
        <v>250657</v>
      </c>
      <c r="S49" s="474">
        <v>250917</v>
      </c>
    </row>
    <row r="50" spans="3:19" x14ac:dyDescent="0.15">
      <c r="O50" s="471">
        <v>227</v>
      </c>
      <c r="P50" s="472" t="s">
        <v>511</v>
      </c>
      <c r="Q50" s="473">
        <v>114220</v>
      </c>
      <c r="R50" s="473">
        <v>128157</v>
      </c>
      <c r="S50" s="474">
        <v>141599</v>
      </c>
    </row>
    <row r="51" spans="3:19" x14ac:dyDescent="0.15">
      <c r="O51" s="471">
        <v>229</v>
      </c>
      <c r="P51" s="472" t="s">
        <v>513</v>
      </c>
      <c r="Q51" s="473">
        <v>351446</v>
      </c>
      <c r="R51" s="473">
        <v>337361</v>
      </c>
      <c r="S51" s="474">
        <v>341422</v>
      </c>
    </row>
    <row r="52" spans="3:19" x14ac:dyDescent="0.15">
      <c r="O52" s="471">
        <v>464</v>
      </c>
      <c r="P52" s="472" t="s">
        <v>585</v>
      </c>
      <c r="Q52" s="473">
        <v>140352</v>
      </c>
      <c r="R52" s="473">
        <v>112966</v>
      </c>
      <c r="S52" s="474">
        <v>122455</v>
      </c>
    </row>
    <row r="53" spans="3:19" x14ac:dyDescent="0.15">
      <c r="O53" s="471">
        <v>481</v>
      </c>
      <c r="P53" s="472" t="s">
        <v>586</v>
      </c>
      <c r="Q53" s="473">
        <v>53402</v>
      </c>
      <c r="R53" s="473">
        <v>55295</v>
      </c>
      <c r="S53" s="474">
        <v>60021</v>
      </c>
    </row>
    <row r="54" spans="3:19" x14ac:dyDescent="0.15">
      <c r="O54" s="471">
        <v>501</v>
      </c>
      <c r="P54" s="472" t="s">
        <v>587</v>
      </c>
      <c r="Q54" s="473">
        <v>63228</v>
      </c>
      <c r="R54" s="473">
        <v>65393</v>
      </c>
      <c r="S54" s="474">
        <v>73332</v>
      </c>
    </row>
    <row r="55" spans="3:19" x14ac:dyDescent="0.15">
      <c r="O55" s="40"/>
      <c r="P55" s="392" t="s">
        <v>559</v>
      </c>
      <c r="Q55" s="391">
        <v>620476</v>
      </c>
      <c r="R55" s="391">
        <v>684684</v>
      </c>
      <c r="S55" s="466">
        <v>746830</v>
      </c>
    </row>
    <row r="56" spans="3:19" x14ac:dyDescent="0.15">
      <c r="O56" s="40">
        <v>209</v>
      </c>
      <c r="P56" s="392" t="s">
        <v>588</v>
      </c>
      <c r="Q56" s="391">
        <v>307035</v>
      </c>
      <c r="R56" s="391">
        <v>323369</v>
      </c>
      <c r="S56" s="466">
        <v>347011</v>
      </c>
    </row>
    <row r="57" spans="3:19" x14ac:dyDescent="0.15">
      <c r="O57" s="40">
        <v>222</v>
      </c>
      <c r="P57" s="392" t="s">
        <v>589</v>
      </c>
      <c r="Q57" s="391">
        <v>79042</v>
      </c>
      <c r="R57" s="391">
        <v>90076</v>
      </c>
      <c r="S57" s="466">
        <v>101423</v>
      </c>
    </row>
    <row r="58" spans="3:19" x14ac:dyDescent="0.15">
      <c r="O58" s="40">
        <v>225</v>
      </c>
      <c r="P58" s="392" t="s">
        <v>590</v>
      </c>
      <c r="Q58" s="391">
        <v>136657</v>
      </c>
      <c r="R58" s="391">
        <v>158762</v>
      </c>
      <c r="S58" s="466">
        <v>167570</v>
      </c>
    </row>
    <row r="59" spans="3:19" x14ac:dyDescent="0.15">
      <c r="O59" s="40">
        <v>585</v>
      </c>
      <c r="P59" s="392" t="s">
        <v>524</v>
      </c>
      <c r="Q59" s="391">
        <v>52460</v>
      </c>
      <c r="R59" s="391">
        <v>61138</v>
      </c>
      <c r="S59" s="466">
        <v>71482</v>
      </c>
    </row>
    <row r="60" spans="3:19" x14ac:dyDescent="0.15">
      <c r="O60" s="40">
        <v>586</v>
      </c>
      <c r="P60" s="392" t="s">
        <v>591</v>
      </c>
      <c r="Q60" s="391">
        <v>45282</v>
      </c>
      <c r="R60" s="391">
        <v>51339</v>
      </c>
      <c r="S60" s="466">
        <v>59344</v>
      </c>
    </row>
    <row r="61" spans="3:19" x14ac:dyDescent="0.15">
      <c r="O61" s="40"/>
      <c r="P61" s="392" t="s">
        <v>560</v>
      </c>
      <c r="Q61" s="391">
        <v>460175</v>
      </c>
      <c r="R61" s="391">
        <v>471438</v>
      </c>
      <c r="S61" s="466">
        <v>494672</v>
      </c>
    </row>
    <row r="62" spans="3:19" x14ac:dyDescent="0.15">
      <c r="O62" s="40">
        <v>221</v>
      </c>
      <c r="P62" s="392" t="s">
        <v>592</v>
      </c>
      <c r="Q62" s="391">
        <v>206727</v>
      </c>
      <c r="R62" s="391">
        <v>207236</v>
      </c>
      <c r="S62" s="466">
        <v>214295</v>
      </c>
    </row>
    <row r="63" spans="3:19" x14ac:dyDescent="0.15">
      <c r="O63" s="40">
        <v>223</v>
      </c>
      <c r="P63" s="392" t="s">
        <v>593</v>
      </c>
      <c r="Q63" s="391">
        <v>253448</v>
      </c>
      <c r="R63" s="391">
        <v>264202</v>
      </c>
      <c r="S63" s="466">
        <v>280377</v>
      </c>
    </row>
    <row r="64" spans="3:19" x14ac:dyDescent="0.15">
      <c r="O64" s="40"/>
      <c r="P64" s="392" t="s">
        <v>561</v>
      </c>
      <c r="Q64" s="391">
        <v>456897</v>
      </c>
      <c r="R64" s="391">
        <v>496516</v>
      </c>
      <c r="S64" s="466">
        <v>547801</v>
      </c>
    </row>
    <row r="65" spans="15:19" x14ac:dyDescent="0.15">
      <c r="O65" s="40">
        <v>205</v>
      </c>
      <c r="P65" s="392" t="s">
        <v>594</v>
      </c>
      <c r="Q65" s="391">
        <v>156533</v>
      </c>
      <c r="R65" s="391">
        <v>166997</v>
      </c>
      <c r="S65" s="466">
        <v>186708</v>
      </c>
    </row>
    <row r="66" spans="15:19" x14ac:dyDescent="0.15">
      <c r="O66" s="467">
        <v>224</v>
      </c>
      <c r="P66" s="468" t="s">
        <v>508</v>
      </c>
      <c r="Q66" s="391">
        <v>146010</v>
      </c>
      <c r="R66" s="391">
        <v>166104</v>
      </c>
      <c r="S66" s="469">
        <v>180002</v>
      </c>
    </row>
    <row r="67" spans="15:19" x14ac:dyDescent="0.15">
      <c r="O67" s="399">
        <v>226</v>
      </c>
      <c r="P67" s="400" t="s">
        <v>595</v>
      </c>
      <c r="Q67" s="394">
        <v>154354</v>
      </c>
      <c r="R67" s="394">
        <v>163415</v>
      </c>
      <c r="S67" s="470">
        <v>181091</v>
      </c>
    </row>
    <row r="68" spans="15:19" x14ac:dyDescent="0.15">
      <c r="O68" t="s">
        <v>598</v>
      </c>
    </row>
    <row r="69" spans="15:19" x14ac:dyDescent="0.15">
      <c r="P69" s="475" t="s">
        <v>613</v>
      </c>
      <c r="Q69" s="476">
        <f>SUM(Q31:Q34)+Q39+SUM(Q43:Q46)+SUM(Q48:Q54)</f>
        <v>6112414</v>
      </c>
      <c r="R69" s="476">
        <f t="shared" ref="R69:S69" si="0">SUM(R31:R34)+R39+SUM(R43:R46)+SUM(R48:R54)</f>
        <v>5876121</v>
      </c>
      <c r="S69" s="476">
        <f t="shared" si="0"/>
        <v>6011082</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7" activePane="bottomRight" state="frozen"/>
      <selection activeCell="D62" sqref="D62"/>
      <selection pane="topRight" activeCell="D62" sqref="D62"/>
      <selection pane="bottomLeft" activeCell="D62" sqref="D62"/>
      <selection pane="bottomRight"/>
    </sheetView>
  </sheetViews>
  <sheetFormatPr defaultColWidth="8.875" defaultRowHeight="11.25" x14ac:dyDescent="0.15"/>
  <cols>
    <col min="1" max="1" width="3" style="3" customWidth="1"/>
    <col min="2" max="2" width="2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303</v>
      </c>
      <c r="S2" s="3" t="s">
        <v>150</v>
      </c>
      <c r="U2" s="55" t="s">
        <v>207</v>
      </c>
      <c r="W2" s="3" t="s">
        <v>127</v>
      </c>
      <c r="Y2" s="3" t="s">
        <v>151</v>
      </c>
    </row>
    <row r="3" spans="1:25" ht="45" x14ac:dyDescent="0.15">
      <c r="B3" s="56"/>
      <c r="C3" s="57" t="s">
        <v>225</v>
      </c>
      <c r="D3" s="57" t="s">
        <v>304</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66">
        <f>最終需要_まとめ!C6</f>
        <v>100</v>
      </c>
      <c r="D5" s="67">
        <f>投入係数表!C5</f>
        <v>0.14109371106553451</v>
      </c>
      <c r="E5" s="68">
        <f>$C$5*D5</f>
        <v>14.10937110655345</v>
      </c>
      <c r="F5" s="67">
        <f>分析係数表!C8</f>
        <v>0.17777947964604235</v>
      </c>
      <c r="G5" s="68">
        <f t="shared" ref="G5:G38" si="0">E5*F5</f>
        <v>2.5083566534559769</v>
      </c>
      <c r="H5" s="68">
        <f t="array" ref="H5:H43">MMULT(逆行列係数!C5:AO43,'1'!G5:G43)</f>
        <v>2.7097308256184069</v>
      </c>
      <c r="I5" s="68">
        <f t="shared" ref="I5:I38" si="1">C5+H5</f>
        <v>102.70973082561841</v>
      </c>
      <c r="J5" s="67">
        <f>分析係数表!G8</f>
        <v>0.11983669088190757</v>
      </c>
      <c r="K5" s="69">
        <f t="shared" ref="K5:K38" si="2">I5*J5</f>
        <v>12.308394263513566</v>
      </c>
      <c r="L5" s="70" t="s">
        <v>175</v>
      </c>
      <c r="M5" s="71" t="s">
        <v>175</v>
      </c>
      <c r="N5" s="72">
        <f>分析係数表!H8</f>
        <v>9.9318531954874535E-3</v>
      </c>
      <c r="O5" s="73">
        <f t="shared" ref="O5:O43" si="3">$M$44*N5</f>
        <v>0.10191785387556379</v>
      </c>
      <c r="P5" s="67">
        <f>分析係数表!C8</f>
        <v>0.17777947964604235</v>
      </c>
      <c r="Q5" s="73">
        <f t="shared" ref="Q5:Q38" si="4">O5*P5</f>
        <v>1.8118903028639111E-2</v>
      </c>
      <c r="R5" s="74">
        <f t="array" ref="R5:R43">MMULT(逆行列係数!C5:AO43,'1'!Q5:Q43)</f>
        <v>3.0623920623898716E-2</v>
      </c>
      <c r="S5" s="75">
        <f t="shared" ref="S5:S38" si="5">I5+R5</f>
        <v>102.7403547462423</v>
      </c>
      <c r="T5" s="76">
        <f>分析係数表!F8</f>
        <v>0.45371949933871308</v>
      </c>
      <c r="U5" s="77">
        <f t="shared" ref="U5:U43" si="6">S5*T5</f>
        <v>46.615302317346831</v>
      </c>
      <c r="V5" s="78">
        <f>分析係数表!D8</f>
        <v>0.19702516723850416</v>
      </c>
      <c r="W5" s="158">
        <f t="shared" ref="W5:W43" si="7">ROUND(S5*V5,0)</f>
        <v>20</v>
      </c>
      <c r="X5" s="67">
        <f>分析係数表!E8</f>
        <v>0.1081443713940695</v>
      </c>
      <c r="Y5" s="157">
        <f t="shared" ref="Y5:Y43" si="8">ROUND(S5*X5,0)</f>
        <v>11</v>
      </c>
    </row>
    <row r="6" spans="1:25" x14ac:dyDescent="0.15">
      <c r="A6" s="6" t="s">
        <v>217</v>
      </c>
      <c r="B6" s="5" t="s">
        <v>263</v>
      </c>
      <c r="C6" s="81"/>
      <c r="D6" s="67">
        <f>投入係数表!C6</f>
        <v>1.3417415805715819E-4</v>
      </c>
      <c r="E6" s="68">
        <f t="shared" ref="E6:E38" si="9">$C$5*D6</f>
        <v>1.3417415805715819E-2</v>
      </c>
      <c r="F6" s="67">
        <f>分析係数表!C9</f>
        <v>0.42124201973302378</v>
      </c>
      <c r="G6" s="68">
        <f t="shared" si="0"/>
        <v>5.6519793335975278E-3</v>
      </c>
      <c r="H6" s="68">
        <v>1.3627745719686045E-2</v>
      </c>
      <c r="I6" s="68">
        <f t="shared" si="1"/>
        <v>1.3627745719686045E-2</v>
      </c>
      <c r="J6" s="67">
        <f>分析係数表!G9</f>
        <v>0.24981720692176457</v>
      </c>
      <c r="K6" s="69">
        <f t="shared" si="2"/>
        <v>3.4044453723320002E-3</v>
      </c>
      <c r="L6" s="70"/>
      <c r="M6" s="71"/>
      <c r="N6" s="72">
        <f>分析係数表!H9</f>
        <v>5.1224917855464795E-4</v>
      </c>
      <c r="O6" s="73">
        <f t="shared" si="3"/>
        <v>5.2565554383678008E-3</v>
      </c>
      <c r="P6" s="67">
        <f>分析係数表!C9</f>
        <v>0.42124201973302378</v>
      </c>
      <c r="Q6" s="73">
        <f t="shared" si="4"/>
        <v>2.2142820296966628E-3</v>
      </c>
      <c r="R6" s="74">
        <v>2.9293114831391901E-3</v>
      </c>
      <c r="S6" s="75">
        <f t="shared" si="5"/>
        <v>1.6557057202825236E-2</v>
      </c>
      <c r="T6" s="76">
        <f>分析係数表!F9</f>
        <v>0.68072142334876917</v>
      </c>
      <c r="U6" s="77">
        <f t="shared" si="6"/>
        <v>1.1270743545574185E-2</v>
      </c>
      <c r="V6" s="78">
        <f>分析係数表!D9</f>
        <v>0.14428466975383866</v>
      </c>
      <c r="W6" s="158">
        <f t="shared" si="7"/>
        <v>0</v>
      </c>
      <c r="X6" s="67">
        <f>分析係数表!E9</f>
        <v>9.1640263222032656E-2</v>
      </c>
      <c r="Y6" s="157">
        <f t="shared" si="8"/>
        <v>0</v>
      </c>
    </row>
    <row r="7" spans="1:25" x14ac:dyDescent="0.15">
      <c r="A7" s="6" t="s">
        <v>218</v>
      </c>
      <c r="B7" s="5" t="s">
        <v>264</v>
      </c>
      <c r="C7" s="81"/>
      <c r="D7" s="67">
        <f>投入係数表!C7</f>
        <v>0</v>
      </c>
      <c r="E7" s="68">
        <f t="shared" si="9"/>
        <v>0</v>
      </c>
      <c r="F7" s="67">
        <f>分析係数表!C10</f>
        <v>0.36396764732023823</v>
      </c>
      <c r="G7" s="68">
        <f t="shared" si="0"/>
        <v>0</v>
      </c>
      <c r="H7" s="68">
        <v>4.8299742795653106E-2</v>
      </c>
      <c r="I7" s="68">
        <f t="shared" si="1"/>
        <v>4.8299742795653106E-2</v>
      </c>
      <c r="J7" s="67">
        <f>分析係数表!G10</f>
        <v>0.17997125059894586</v>
      </c>
      <c r="K7" s="69">
        <f t="shared" si="2"/>
        <v>8.6925651145411155E-3</v>
      </c>
      <c r="L7" s="70"/>
      <c r="M7" s="71"/>
      <c r="N7" s="72">
        <f>分析係数表!H10</f>
        <v>1.1645238378928864E-3</v>
      </c>
      <c r="O7" s="73">
        <f t="shared" si="3"/>
        <v>1.1950012551424232E-2</v>
      </c>
      <c r="P7" s="67">
        <f>分析係数表!C10</f>
        <v>0.36396764732023823</v>
      </c>
      <c r="Q7" s="73">
        <f t="shared" si="4"/>
        <v>4.3494179537891947E-3</v>
      </c>
      <c r="R7" s="74">
        <v>8.8896460649230801E-3</v>
      </c>
      <c r="S7" s="75">
        <f t="shared" si="5"/>
        <v>5.7189388860576187E-2</v>
      </c>
      <c r="T7" s="76">
        <f>分析係数表!F10</f>
        <v>0.526018207954001</v>
      </c>
      <c r="U7" s="77">
        <f t="shared" si="6"/>
        <v>3.0082659842424794E-2</v>
      </c>
      <c r="V7" s="78">
        <f>分析係数表!D10</f>
        <v>9.5927168183996173E-2</v>
      </c>
      <c r="W7" s="158">
        <f t="shared" si="7"/>
        <v>0</v>
      </c>
      <c r="X7" s="67">
        <f>分析係数表!E10</f>
        <v>2.9611883085769047E-2</v>
      </c>
      <c r="Y7" s="157">
        <f t="shared" si="8"/>
        <v>0</v>
      </c>
    </row>
    <row r="8" spans="1:25" x14ac:dyDescent="0.15">
      <c r="A8" s="6" t="s">
        <v>219</v>
      </c>
      <c r="B8" s="5" t="s">
        <v>27</v>
      </c>
      <c r="C8" s="81"/>
      <c r="D8" s="67">
        <f>投入係数表!C8</f>
        <v>0</v>
      </c>
      <c r="E8" s="68">
        <f t="shared" si="9"/>
        <v>0</v>
      </c>
      <c r="F8" s="67">
        <f>分析係数表!C11</f>
        <v>1.3444674968404846E-2</v>
      </c>
      <c r="G8" s="68">
        <f t="shared" si="0"/>
        <v>0</v>
      </c>
      <c r="H8" s="68">
        <v>7.626461455317278E-3</v>
      </c>
      <c r="I8" s="68">
        <f t="shared" si="1"/>
        <v>7.626461455317278E-3</v>
      </c>
      <c r="J8" s="67">
        <f>分析係数表!G11</f>
        <v>0.34123955862637928</v>
      </c>
      <c r="K8" s="69">
        <f t="shared" si="2"/>
        <v>2.6024503408935622E-3</v>
      </c>
      <c r="L8" s="70"/>
      <c r="M8" s="71"/>
      <c r="N8" s="72">
        <f>分析係数表!H11</f>
        <v>-1.9911880294914216E-5</v>
      </c>
      <c r="O8" s="73">
        <f t="shared" si="3"/>
        <v>-2.0433005465755717E-4</v>
      </c>
      <c r="P8" s="67">
        <f>分析係数表!C11</f>
        <v>1.3444674968404846E-2</v>
      </c>
      <c r="Q8" s="73">
        <f t="shared" si="4"/>
        <v>-2.747151171147253E-6</v>
      </c>
      <c r="R8" s="74">
        <v>9.8228253197731995E-3</v>
      </c>
      <c r="S8" s="75">
        <f t="shared" si="5"/>
        <v>1.7449286775090479E-2</v>
      </c>
      <c r="T8" s="76">
        <f>分析係数表!F11</f>
        <v>0.57409508095287198</v>
      </c>
      <c r="U8" s="77">
        <f t="shared" si="6"/>
        <v>1.0017549703715448E-2</v>
      </c>
      <c r="V8" s="78">
        <f>分析係数表!D11</f>
        <v>2.1656182324430236E-2</v>
      </c>
      <c r="W8" s="158">
        <f t="shared" si="7"/>
        <v>0</v>
      </c>
      <c r="X8" s="67">
        <f>分析係数表!E11</f>
        <v>1.1962462617304321E-2</v>
      </c>
      <c r="Y8" s="157">
        <f t="shared" si="8"/>
        <v>0</v>
      </c>
    </row>
    <row r="9" spans="1:25" x14ac:dyDescent="0.15">
      <c r="A9" s="6" t="s">
        <v>220</v>
      </c>
      <c r="B9" s="5" t="s">
        <v>188</v>
      </c>
      <c r="C9" s="81"/>
      <c r="D9" s="67">
        <f>投入係数表!C9</f>
        <v>0.13198903605451304</v>
      </c>
      <c r="E9" s="68">
        <f t="shared" si="9"/>
        <v>13.198903605451303</v>
      </c>
      <c r="F9" s="67">
        <f>分析係数表!C12</f>
        <v>0.28285269962977577</v>
      </c>
      <c r="G9" s="68">
        <f t="shared" si="0"/>
        <v>3.7333455169550818</v>
      </c>
      <c r="H9" s="68">
        <v>4.063715744427796</v>
      </c>
      <c r="I9" s="68">
        <f t="shared" si="1"/>
        <v>4.063715744427796</v>
      </c>
      <c r="J9" s="67">
        <f>分析係数表!G12</f>
        <v>0.13743688539340115</v>
      </c>
      <c r="K9" s="69">
        <f t="shared" si="2"/>
        <v>0.55850443503828284</v>
      </c>
      <c r="L9" s="70"/>
      <c r="M9" s="71"/>
      <c r="N9" s="72">
        <f>分析係数表!H12</f>
        <v>7.6503049889858399E-2</v>
      </c>
      <c r="O9" s="73">
        <f t="shared" si="3"/>
        <v>0.78505254822454895</v>
      </c>
      <c r="P9" s="67">
        <f>分析係数表!C12</f>
        <v>0.28285269962977577</v>
      </c>
      <c r="Q9" s="73">
        <f t="shared" si="4"/>
        <v>0.22205423261654841</v>
      </c>
      <c r="R9" s="74">
        <v>0.27036511821726589</v>
      </c>
      <c r="S9" s="75">
        <f t="shared" si="5"/>
        <v>4.3340808626450622</v>
      </c>
      <c r="T9" s="76">
        <f>分析係数表!F12</f>
        <v>0.33885954419874881</v>
      </c>
      <c r="U9" s="77">
        <f t="shared" si="6"/>
        <v>1.4686446656364258</v>
      </c>
      <c r="V9" s="78">
        <f>分析係数表!D12</f>
        <v>4.3897068941791663E-2</v>
      </c>
      <c r="W9" s="158">
        <f t="shared" si="7"/>
        <v>0</v>
      </c>
      <c r="X9" s="67">
        <f>分析係数表!E12</f>
        <v>4.5190587587725331E-2</v>
      </c>
      <c r="Y9" s="157">
        <f t="shared" si="8"/>
        <v>0</v>
      </c>
    </row>
    <row r="10" spans="1:25" x14ac:dyDescent="0.15">
      <c r="A10" s="6" t="s">
        <v>221</v>
      </c>
      <c r="B10" s="5" t="s">
        <v>28</v>
      </c>
      <c r="C10" s="81"/>
      <c r="D10" s="67">
        <f>投入係数表!C10</f>
        <v>4.2169021103678293E-3</v>
      </c>
      <c r="E10" s="68">
        <f t="shared" si="9"/>
        <v>0.42169021103678295</v>
      </c>
      <c r="F10" s="67">
        <f>分析係数表!C13</f>
        <v>8.2857707463935726E-2</v>
      </c>
      <c r="G10" s="68">
        <f t="shared" si="0"/>
        <v>3.4940284146491085E-2</v>
      </c>
      <c r="H10" s="68">
        <v>3.9708766537442007E-2</v>
      </c>
      <c r="I10" s="68">
        <f t="shared" si="1"/>
        <v>3.9708766537442007E-2</v>
      </c>
      <c r="J10" s="67">
        <f>分析係数表!G13</f>
        <v>0.24536311575828371</v>
      </c>
      <c r="K10" s="69">
        <f t="shared" si="2"/>
        <v>9.7430666805450455E-3</v>
      </c>
      <c r="L10" s="70"/>
      <c r="M10" s="71"/>
      <c r="N10" s="72">
        <f>分析係数表!H13</f>
        <v>1.5229376832013421E-2</v>
      </c>
      <c r="O10" s="73">
        <f t="shared" si="3"/>
        <v>0.15627953535260258</v>
      </c>
      <c r="P10" s="67">
        <f>分析係数表!C13</f>
        <v>8.2857707463935726E-2</v>
      </c>
      <c r="Q10" s="73">
        <f t="shared" si="4"/>
        <v>1.2948964022845746E-2</v>
      </c>
      <c r="R10" s="74">
        <v>1.4340338856199323E-2</v>
      </c>
      <c r="S10" s="75">
        <f t="shared" si="5"/>
        <v>5.4049105393641328E-2</v>
      </c>
      <c r="T10" s="76">
        <f>分析係数表!F13</f>
        <v>0.38525314111513148</v>
      </c>
      <c r="U10" s="77">
        <f t="shared" si="6"/>
        <v>2.0822587627363116E-2</v>
      </c>
      <c r="V10" s="78">
        <f>分析係数表!D13</f>
        <v>0.14541724835465397</v>
      </c>
      <c r="W10" s="158">
        <f t="shared" si="7"/>
        <v>0</v>
      </c>
      <c r="X10" s="67">
        <f>分析係数表!E13</f>
        <v>0.13461921992079545</v>
      </c>
      <c r="Y10" s="157">
        <f t="shared" si="8"/>
        <v>0</v>
      </c>
    </row>
    <row r="11" spans="1:25" x14ac:dyDescent="0.15">
      <c r="A11" s="6" t="s">
        <v>222</v>
      </c>
      <c r="B11" s="5" t="s">
        <v>265</v>
      </c>
      <c r="C11" s="81"/>
      <c r="D11" s="67">
        <f>投入係数表!C11</f>
        <v>2.6949838032623488E-2</v>
      </c>
      <c r="E11" s="68">
        <f t="shared" si="9"/>
        <v>2.6949838032623488</v>
      </c>
      <c r="F11" s="67">
        <f>分析係数表!C14</f>
        <v>0.18904232356765083</v>
      </c>
      <c r="G11" s="68">
        <f t="shared" si="0"/>
        <v>0.50946600014589916</v>
      </c>
      <c r="H11" s="68">
        <v>0.60374172440285101</v>
      </c>
      <c r="I11" s="68">
        <f t="shared" si="1"/>
        <v>0.60374172440285101</v>
      </c>
      <c r="J11" s="67">
        <f>分析係数表!G14</f>
        <v>0.16324783844948645</v>
      </c>
      <c r="K11" s="69">
        <f t="shared" si="2"/>
        <v>9.8559531490530997E-2</v>
      </c>
      <c r="L11" s="70"/>
      <c r="M11" s="71"/>
      <c r="N11" s="72">
        <f>分析係数表!H14</f>
        <v>1.012936620163862E-3</v>
      </c>
      <c r="O11" s="73">
        <f t="shared" si="3"/>
        <v>1.0394467619192506E-2</v>
      </c>
      <c r="P11" s="67">
        <f>分析係数表!C14</f>
        <v>0.18904232356765083</v>
      </c>
      <c r="Q11" s="73">
        <f t="shared" si="4"/>
        <v>1.964994310980859E-3</v>
      </c>
      <c r="R11" s="74">
        <v>1.1353407629185353E-2</v>
      </c>
      <c r="S11" s="75">
        <f t="shared" si="5"/>
        <v>0.61509513203203636</v>
      </c>
      <c r="T11" s="76">
        <f>分析係数表!F14</f>
        <v>0.31391081065397786</v>
      </c>
      <c r="U11" s="77">
        <f t="shared" si="6"/>
        <v>0.19308501152549207</v>
      </c>
      <c r="V11" s="78">
        <f>分析係数表!D14</f>
        <v>4.3223756745778448E-2</v>
      </c>
      <c r="W11" s="158">
        <f t="shared" si="7"/>
        <v>0</v>
      </c>
      <c r="X11" s="67">
        <f>分析係数表!E14</f>
        <v>3.9473684210526314E-2</v>
      </c>
      <c r="Y11" s="157">
        <f t="shared" si="8"/>
        <v>0</v>
      </c>
    </row>
    <row r="12" spans="1:25" x14ac:dyDescent="0.15">
      <c r="A12" s="6" t="s">
        <v>223</v>
      </c>
      <c r="B12" s="5" t="s">
        <v>29</v>
      </c>
      <c r="C12" s="81"/>
      <c r="D12" s="67">
        <f>投入係数表!C12</f>
        <v>6.7911291713787347E-2</v>
      </c>
      <c r="E12" s="68">
        <f t="shared" si="9"/>
        <v>6.791129171378735</v>
      </c>
      <c r="F12" s="67">
        <f>分析係数表!C15</f>
        <v>0</v>
      </c>
      <c r="G12" s="68">
        <f t="shared" si="0"/>
        <v>0</v>
      </c>
      <c r="H12" s="68">
        <v>0</v>
      </c>
      <c r="I12" s="68">
        <f t="shared" si="1"/>
        <v>0</v>
      </c>
      <c r="J12" s="67">
        <f>分析係数表!G15</f>
        <v>9.5666650649677346E-2</v>
      </c>
      <c r="K12" s="69">
        <f t="shared" si="2"/>
        <v>0</v>
      </c>
      <c r="L12" s="70"/>
      <c r="M12" s="71"/>
      <c r="N12" s="72">
        <f>分析係数表!H15</f>
        <v>6.7799952404182908E-3</v>
      </c>
      <c r="O12" s="73">
        <f t="shared" si="3"/>
        <v>6.9574383610898224E-2</v>
      </c>
      <c r="P12" s="67">
        <f>分析係数表!C15</f>
        <v>0</v>
      </c>
      <c r="Q12" s="73">
        <f t="shared" si="4"/>
        <v>0</v>
      </c>
      <c r="R12" s="74">
        <v>0</v>
      </c>
      <c r="S12" s="75">
        <f t="shared" si="5"/>
        <v>0</v>
      </c>
      <c r="T12" s="76">
        <f>分析係数表!F15</f>
        <v>0.30441701456509634</v>
      </c>
      <c r="U12" s="77">
        <f t="shared" si="6"/>
        <v>0</v>
      </c>
      <c r="V12" s="78">
        <f>分析係数表!D15</f>
        <v>1.6382553541497664E-2</v>
      </c>
      <c r="W12" s="158">
        <f t="shared" si="7"/>
        <v>0</v>
      </c>
      <c r="X12" s="67">
        <f>分析係数表!E15</f>
        <v>1.4846335831041491E-2</v>
      </c>
      <c r="Y12" s="157">
        <f t="shared" si="8"/>
        <v>0</v>
      </c>
    </row>
    <row r="13" spans="1:25" x14ac:dyDescent="0.15">
      <c r="A13" s="6" t="s">
        <v>224</v>
      </c>
      <c r="B13" s="5" t="s">
        <v>30</v>
      </c>
      <c r="C13" s="81"/>
      <c r="D13" s="67">
        <f>投入係数表!C13</f>
        <v>7.1303981138946928E-3</v>
      </c>
      <c r="E13" s="68">
        <f t="shared" si="9"/>
        <v>0.71303981138946926</v>
      </c>
      <c r="F13" s="67">
        <f>分析係数表!C16</f>
        <v>0.18624360370728099</v>
      </c>
      <c r="G13" s="68">
        <f t="shared" si="0"/>
        <v>0.1327991040599347</v>
      </c>
      <c r="H13" s="68">
        <v>0.16897281275686118</v>
      </c>
      <c r="I13" s="68">
        <f t="shared" si="1"/>
        <v>0.16897281275686118</v>
      </c>
      <c r="J13" s="67">
        <f>分析係数表!G16</f>
        <v>3.3443467200273011E-2</v>
      </c>
      <c r="K13" s="69">
        <f t="shared" si="2"/>
        <v>5.6510367211719597E-3</v>
      </c>
      <c r="L13" s="70"/>
      <c r="M13" s="71"/>
      <c r="N13" s="72">
        <f>分析係数表!H16</f>
        <v>1.544069969062719E-2</v>
      </c>
      <c r="O13" s="73">
        <f t="shared" si="3"/>
        <v>0.15844807044880702</v>
      </c>
      <c r="P13" s="67">
        <f>分析係数表!C16</f>
        <v>0.18624360370728099</v>
      </c>
      <c r="Q13" s="73">
        <f t="shared" si="4"/>
        <v>2.9509939640850955E-2</v>
      </c>
      <c r="R13" s="74">
        <v>5.3976514170798455E-2</v>
      </c>
      <c r="S13" s="75">
        <f t="shared" si="5"/>
        <v>0.22294932692765965</v>
      </c>
      <c r="T13" s="76">
        <f>分析係数表!F16</f>
        <v>0.28910915662276826</v>
      </c>
      <c r="U13" s="77">
        <f t="shared" si="6"/>
        <v>6.4456691877669517E-2</v>
      </c>
      <c r="V13" s="78">
        <f>分析係数表!D16</f>
        <v>9.2295282857896288E-3</v>
      </c>
      <c r="W13" s="158">
        <f t="shared" si="7"/>
        <v>0</v>
      </c>
      <c r="X13" s="67">
        <f>分析係数表!E16</f>
        <v>8.9968511021142599E-3</v>
      </c>
      <c r="Y13" s="157">
        <f t="shared" si="8"/>
        <v>0</v>
      </c>
    </row>
    <row r="14" spans="1:25" x14ac:dyDescent="0.15">
      <c r="A14" s="6" t="s">
        <v>2</v>
      </c>
      <c r="B14" s="5" t="s">
        <v>360</v>
      </c>
      <c r="C14" s="81"/>
      <c r="D14" s="67">
        <f>投入係数表!C14</f>
        <v>8.0696172202947992E-3</v>
      </c>
      <c r="E14" s="68">
        <f t="shared" si="9"/>
        <v>0.80696172202947991</v>
      </c>
      <c r="F14" s="67">
        <f>分析係数表!C17</f>
        <v>8.6758716707685424E-2</v>
      </c>
      <c r="G14" s="68">
        <f t="shared" si="0"/>
        <v>7.0010963435501644E-2</v>
      </c>
      <c r="H14" s="68">
        <v>8.7568291000560183E-2</v>
      </c>
      <c r="I14" s="68">
        <f t="shared" si="1"/>
        <v>8.7568291000560183E-2</v>
      </c>
      <c r="J14" s="67">
        <f>分析係数表!G17</f>
        <v>0.21883055467982124</v>
      </c>
      <c r="K14" s="69">
        <f t="shared" si="2"/>
        <v>1.9162617692016583E-2</v>
      </c>
      <c r="L14" s="70"/>
      <c r="M14" s="71"/>
      <c r="N14" s="72">
        <f>分析係数表!H17</f>
        <v>2.866347284388861E-3</v>
      </c>
      <c r="O14" s="73">
        <f t="shared" si="3"/>
        <v>2.9413640932559642E-2</v>
      </c>
      <c r="P14" s="67">
        <f>分析係数表!C17</f>
        <v>8.6758716707685424E-2</v>
      </c>
      <c r="Q14" s="73">
        <f t="shared" si="4"/>
        <v>2.5518897410095219E-3</v>
      </c>
      <c r="R14" s="74">
        <v>5.3644784710836979E-3</v>
      </c>
      <c r="S14" s="75">
        <f t="shared" si="5"/>
        <v>9.2932769471643875E-2</v>
      </c>
      <c r="T14" s="76">
        <f>分析係数表!F17</f>
        <v>0.34508465775272146</v>
      </c>
      <c r="U14" s="77">
        <f t="shared" si="6"/>
        <v>3.2069672947134788E-2</v>
      </c>
      <c r="V14" s="78">
        <f>分析係数表!D17</f>
        <v>3.6575301819260796E-2</v>
      </c>
      <c r="W14" s="158">
        <f t="shared" si="7"/>
        <v>0</v>
      </c>
      <c r="X14" s="67">
        <f>分析係数表!E17</f>
        <v>3.5787140923168224E-2</v>
      </c>
      <c r="Y14" s="157">
        <f t="shared" si="8"/>
        <v>0</v>
      </c>
    </row>
    <row r="15" spans="1:25" x14ac:dyDescent="0.15">
      <c r="A15" s="6" t="s">
        <v>3</v>
      </c>
      <c r="B15" s="5" t="s">
        <v>31</v>
      </c>
      <c r="C15" s="81"/>
      <c r="D15" s="67">
        <f>投入係数表!C15</f>
        <v>2.6834831611431639E-3</v>
      </c>
      <c r="E15" s="68">
        <f t="shared" si="9"/>
        <v>0.26834831611431637</v>
      </c>
      <c r="F15" s="67">
        <f>分析係数表!C18</f>
        <v>0.36451017494166671</v>
      </c>
      <c r="G15" s="68">
        <f t="shared" si="0"/>
        <v>9.7815691652131137E-2</v>
      </c>
      <c r="H15" s="68">
        <v>0.11779518515852161</v>
      </c>
      <c r="I15" s="68">
        <f t="shared" si="1"/>
        <v>0.11779518515852161</v>
      </c>
      <c r="J15" s="67">
        <f>分析係数表!G18</f>
        <v>0.21601264645713222</v>
      </c>
      <c r="K15" s="69">
        <f t="shared" si="2"/>
        <v>2.5445249686000156E-2</v>
      </c>
      <c r="L15" s="70"/>
      <c r="M15" s="71"/>
      <c r="N15" s="72">
        <f>分析係数表!H18</f>
        <v>4.846294736294444E-4</v>
      </c>
      <c r="O15" s="73">
        <f t="shared" si="3"/>
        <v>4.9731298786815127E-3</v>
      </c>
      <c r="P15" s="67">
        <f>分析係数表!C18</f>
        <v>0.36451017494166671</v>
      </c>
      <c r="Q15" s="73">
        <f t="shared" si="4"/>
        <v>1.812756442085828E-3</v>
      </c>
      <c r="R15" s="74">
        <v>4.9566200609068188E-3</v>
      </c>
      <c r="S15" s="75">
        <f t="shared" si="5"/>
        <v>0.12275180521942843</v>
      </c>
      <c r="T15" s="76">
        <f>分析係数表!F18</f>
        <v>0.4650429076224129</v>
      </c>
      <c r="U15" s="77">
        <f t="shared" si="6"/>
        <v>5.7084856415143076E-2</v>
      </c>
      <c r="V15" s="78">
        <f>分析係数表!D18</f>
        <v>3.2220569090570951E-2</v>
      </c>
      <c r="W15" s="158">
        <f t="shared" si="7"/>
        <v>0</v>
      </c>
      <c r="X15" s="67">
        <f>分析係数表!E18</f>
        <v>3.2765216929248921E-2</v>
      </c>
      <c r="Y15" s="157">
        <f t="shared" si="8"/>
        <v>0</v>
      </c>
    </row>
    <row r="16" spans="1:25" x14ac:dyDescent="0.15">
      <c r="A16" s="6" t="s">
        <v>4</v>
      </c>
      <c r="B16" s="5" t="s">
        <v>32</v>
      </c>
      <c r="C16" s="81"/>
      <c r="D16" s="67">
        <f>投入係数表!C16</f>
        <v>0</v>
      </c>
      <c r="E16" s="68">
        <f t="shared" si="9"/>
        <v>0</v>
      </c>
      <c r="F16" s="67">
        <f>分析係数表!C19</f>
        <v>0.20084535872916243</v>
      </c>
      <c r="G16" s="68">
        <f t="shared" si="0"/>
        <v>0</v>
      </c>
      <c r="H16" s="68">
        <v>5.9154677356538874E-3</v>
      </c>
      <c r="I16" s="68">
        <f t="shared" si="1"/>
        <v>5.9154677356538874E-3</v>
      </c>
      <c r="J16" s="67">
        <f>分析係数表!G19</f>
        <v>5.7675100625652016E-2</v>
      </c>
      <c r="K16" s="69">
        <f t="shared" si="2"/>
        <v>3.4117519690163582E-4</v>
      </c>
      <c r="L16" s="70"/>
      <c r="M16" s="71"/>
      <c r="N16" s="72">
        <f>分析係数表!H19</f>
        <v>-1.1304809457757749E-4</v>
      </c>
      <c r="O16" s="73">
        <f t="shared" si="3"/>
        <v>-1.1600674070880667E-3</v>
      </c>
      <c r="P16" s="67">
        <f>分析係数表!C19</f>
        <v>0.20084535872916243</v>
      </c>
      <c r="Q16" s="73">
        <f t="shared" si="4"/>
        <v>-2.3299415452661206E-4</v>
      </c>
      <c r="R16" s="74">
        <v>5.7667285399562983E-4</v>
      </c>
      <c r="S16" s="75">
        <f t="shared" si="5"/>
        <v>6.4921405896495171E-3</v>
      </c>
      <c r="T16" s="76">
        <f>分析係数表!F19</f>
        <v>0.24248712237187039</v>
      </c>
      <c r="U16" s="77">
        <f t="shared" si="6"/>
        <v>1.5742604896177292E-3</v>
      </c>
      <c r="V16" s="78">
        <f>分析係数表!D19</f>
        <v>7.3785483068795456E-3</v>
      </c>
      <c r="W16" s="158">
        <f t="shared" si="7"/>
        <v>0</v>
      </c>
      <c r="X16" s="67">
        <f>分析係数表!E19</f>
        <v>8.3435495944996062E-3</v>
      </c>
      <c r="Y16" s="157">
        <f t="shared" si="8"/>
        <v>0</v>
      </c>
    </row>
    <row r="17" spans="1:25" x14ac:dyDescent="0.15">
      <c r="A17" s="6" t="s">
        <v>5</v>
      </c>
      <c r="B17" s="5" t="s">
        <v>33</v>
      </c>
      <c r="C17" s="81"/>
      <c r="D17" s="67">
        <f>投入係数表!C17</f>
        <v>0</v>
      </c>
      <c r="E17" s="68">
        <f t="shared" si="9"/>
        <v>0</v>
      </c>
      <c r="F17" s="67">
        <f>分析係数表!C20</f>
        <v>4.0655503382211911E-2</v>
      </c>
      <c r="G17" s="68">
        <f t="shared" si="0"/>
        <v>0</v>
      </c>
      <c r="H17" s="68">
        <v>8.1086200882057652E-4</v>
      </c>
      <c r="I17" s="68">
        <f t="shared" si="1"/>
        <v>8.1086200882057652E-4</v>
      </c>
      <c r="J17" s="67">
        <f>分析係数表!G20</f>
        <v>0.10009738747512385</v>
      </c>
      <c r="K17" s="69">
        <f t="shared" si="2"/>
        <v>8.1165168685770538E-5</v>
      </c>
      <c r="L17" s="70"/>
      <c r="M17" s="71"/>
      <c r="N17" s="72">
        <f>分析係数表!H20</f>
        <v>5.4629207067175944E-4</v>
      </c>
      <c r="O17" s="73">
        <f t="shared" si="3"/>
        <v>5.6058939189113678E-3</v>
      </c>
      <c r="P17" s="67">
        <f>分析係数表!C20</f>
        <v>4.0655503382211911E-2</v>
      </c>
      <c r="Q17" s="73">
        <f t="shared" si="4"/>
        <v>2.2791043918062229E-4</v>
      </c>
      <c r="R17" s="74">
        <v>4.1699405391398332E-4</v>
      </c>
      <c r="S17" s="75">
        <f t="shared" si="5"/>
        <v>1.2278560627345598E-3</v>
      </c>
      <c r="T17" s="76">
        <f>分析係数表!F20</f>
        <v>0.22636236609222171</v>
      </c>
      <c r="U17" s="77">
        <f t="shared" si="6"/>
        <v>2.7794040358127437E-4</v>
      </c>
      <c r="V17" s="78">
        <f>分析係数表!D20</f>
        <v>2.4840863219996893E-2</v>
      </c>
      <c r="W17" s="158">
        <f t="shared" si="7"/>
        <v>0</v>
      </c>
      <c r="X17" s="67">
        <f>分析係数表!E20</f>
        <v>2.6336960663928526E-2</v>
      </c>
      <c r="Y17" s="157">
        <f t="shared" si="8"/>
        <v>0</v>
      </c>
    </row>
    <row r="18" spans="1:25" x14ac:dyDescent="0.15">
      <c r="A18" s="6" t="s">
        <v>6</v>
      </c>
      <c r="B18" s="5" t="s">
        <v>34</v>
      </c>
      <c r="C18" s="81"/>
      <c r="D18" s="67">
        <f>投入係数表!C18</f>
        <v>1.4184125280328151E-3</v>
      </c>
      <c r="E18" s="68">
        <f t="shared" si="9"/>
        <v>0.14184125280328153</v>
      </c>
      <c r="F18" s="67">
        <f>分析係数表!C21</f>
        <v>0.20026093416848378</v>
      </c>
      <c r="G18" s="68">
        <f t="shared" si="0"/>
        <v>2.8405261790013226E-2</v>
      </c>
      <c r="H18" s="68">
        <v>5.0412748971543075E-2</v>
      </c>
      <c r="I18" s="68">
        <f t="shared" si="1"/>
        <v>5.0412748971543075E-2</v>
      </c>
      <c r="J18" s="67">
        <f>分析係数表!G21</f>
        <v>0.28530595433635869</v>
      </c>
      <c r="K18" s="69">
        <f t="shared" si="2"/>
        <v>1.4383057456045381E-2</v>
      </c>
      <c r="L18" s="70"/>
      <c r="M18" s="71"/>
      <c r="N18" s="72">
        <f>分析係数表!H21</f>
        <v>9.3136214282663271E-4</v>
      </c>
      <c r="O18" s="73">
        <f t="shared" si="3"/>
        <v>9.5573735243050933E-3</v>
      </c>
      <c r="P18" s="67">
        <f>分析係数表!C21</f>
        <v>0.20026093416848378</v>
      </c>
      <c r="Q18" s="73">
        <f t="shared" si="4"/>
        <v>1.9139685501744722E-3</v>
      </c>
      <c r="R18" s="74">
        <v>5.6797344461595074E-3</v>
      </c>
      <c r="S18" s="75">
        <f t="shared" si="5"/>
        <v>5.6092483417702579E-2</v>
      </c>
      <c r="T18" s="76">
        <f>分析係数表!F21</f>
        <v>0.42843035575162391</v>
      </c>
      <c r="U18" s="77">
        <f t="shared" si="6"/>
        <v>2.403172262563838E-2</v>
      </c>
      <c r="V18" s="78">
        <f>分析係数表!D21</f>
        <v>6.0977485770431279E-2</v>
      </c>
      <c r="W18" s="158">
        <f t="shared" si="7"/>
        <v>0</v>
      </c>
      <c r="X18" s="67">
        <f>分析係数表!E21</f>
        <v>5.1608549154661891E-2</v>
      </c>
      <c r="Y18" s="157">
        <f t="shared" si="8"/>
        <v>0</v>
      </c>
    </row>
    <row r="19" spans="1:25" x14ac:dyDescent="0.15">
      <c r="A19" s="6" t="s">
        <v>7</v>
      </c>
      <c r="B19" s="5" t="s">
        <v>266</v>
      </c>
      <c r="C19" s="81"/>
      <c r="D19" s="67">
        <f>投入係数表!C19</f>
        <v>0</v>
      </c>
      <c r="E19" s="68">
        <f t="shared" si="9"/>
        <v>0</v>
      </c>
      <c r="F19" s="67">
        <f>分析係数表!C22</f>
        <v>0</v>
      </c>
      <c r="G19" s="68">
        <f t="shared" si="0"/>
        <v>0</v>
      </c>
      <c r="H19" s="68">
        <v>0</v>
      </c>
      <c r="I19" s="68">
        <f t="shared" si="1"/>
        <v>0</v>
      </c>
      <c r="J19" s="67">
        <f>分析係数表!G22</f>
        <v>0.19479228140352609</v>
      </c>
      <c r="K19" s="69">
        <f t="shared" si="2"/>
        <v>0</v>
      </c>
      <c r="L19" s="70"/>
      <c r="M19" s="71"/>
      <c r="N19" s="72">
        <f>分析係数表!H22</f>
        <v>4.3356513545377728E-5</v>
      </c>
      <c r="O19" s="73">
        <f t="shared" si="3"/>
        <v>4.4491221578661638E-4</v>
      </c>
      <c r="P19" s="67">
        <f>分析係数表!C22</f>
        <v>0</v>
      </c>
      <c r="Q19" s="73">
        <f t="shared" si="4"/>
        <v>0</v>
      </c>
      <c r="R19" s="74">
        <v>0</v>
      </c>
      <c r="S19" s="75">
        <f t="shared" si="5"/>
        <v>0</v>
      </c>
      <c r="T19" s="76">
        <f>分析係数表!F22</f>
        <v>0.41838413471300051</v>
      </c>
      <c r="U19" s="77">
        <f t="shared" si="6"/>
        <v>0</v>
      </c>
      <c r="V19" s="78">
        <f>分析係数表!D22</f>
        <v>3.026450367845886E-2</v>
      </c>
      <c r="W19" s="158">
        <f t="shared" si="7"/>
        <v>0</v>
      </c>
      <c r="X19" s="67">
        <f>分析係数表!E22</f>
        <v>3.1513111329121969E-2</v>
      </c>
      <c r="Y19" s="157">
        <f t="shared" si="8"/>
        <v>0</v>
      </c>
    </row>
    <row r="20" spans="1:25" x14ac:dyDescent="0.15">
      <c r="A20" s="6" t="s">
        <v>8</v>
      </c>
      <c r="B20" s="5" t="s">
        <v>267</v>
      </c>
      <c r="C20" s="81"/>
      <c r="D20" s="67">
        <f>投入係数表!C20</f>
        <v>0</v>
      </c>
      <c r="E20" s="68">
        <f t="shared" si="9"/>
        <v>0</v>
      </c>
      <c r="F20" s="67">
        <f>分析係数表!C23</f>
        <v>0</v>
      </c>
      <c r="G20" s="68">
        <f t="shared" si="0"/>
        <v>0</v>
      </c>
      <c r="H20" s="68">
        <v>0</v>
      </c>
      <c r="I20" s="68">
        <f t="shared" si="1"/>
        <v>0</v>
      </c>
      <c r="J20" s="67">
        <f>分析係数表!G23</f>
        <v>0.21606046907516688</v>
      </c>
      <c r="K20" s="69">
        <f t="shared" si="2"/>
        <v>0</v>
      </c>
      <c r="L20" s="70"/>
      <c r="M20" s="71"/>
      <c r="N20" s="72">
        <f>分析係数表!H23</f>
        <v>2.2802314531272731E-5</v>
      </c>
      <c r="O20" s="73">
        <f t="shared" si="3"/>
        <v>2.339908690433316E-4</v>
      </c>
      <c r="P20" s="67">
        <f>分析係数表!C23</f>
        <v>0</v>
      </c>
      <c r="Q20" s="73">
        <f t="shared" si="4"/>
        <v>0</v>
      </c>
      <c r="R20" s="74">
        <v>0</v>
      </c>
      <c r="S20" s="75">
        <f t="shared" si="5"/>
        <v>0</v>
      </c>
      <c r="T20" s="76">
        <f>分析係数表!F23</f>
        <v>0.44514084879880428</v>
      </c>
      <c r="U20" s="77">
        <f t="shared" si="6"/>
        <v>0</v>
      </c>
      <c r="V20" s="78">
        <f>分析係数表!D23</f>
        <v>3.0368931406207365E-2</v>
      </c>
      <c r="W20" s="158">
        <f t="shared" si="7"/>
        <v>0</v>
      </c>
      <c r="X20" s="67">
        <f>分析係数表!E23</f>
        <v>2.9261200503365954E-2</v>
      </c>
      <c r="Y20" s="157">
        <f t="shared" si="8"/>
        <v>0</v>
      </c>
    </row>
    <row r="21" spans="1:25" x14ac:dyDescent="0.15">
      <c r="A21" s="6" t="s">
        <v>9</v>
      </c>
      <c r="B21" s="5" t="s">
        <v>268</v>
      </c>
      <c r="C21" s="81"/>
      <c r="D21" s="67">
        <f>投入係数表!C21</f>
        <v>3.6418700044085794E-4</v>
      </c>
      <c r="E21" s="68">
        <f t="shared" si="9"/>
        <v>3.6418700044085796E-2</v>
      </c>
      <c r="F21" s="67">
        <f>分析係数表!C24</f>
        <v>0.65025853558407531</v>
      </c>
      <c r="G21" s="68">
        <f t="shared" si="0"/>
        <v>2.368157055854293E-2</v>
      </c>
      <c r="H21" s="68">
        <v>3.9367257290681967E-2</v>
      </c>
      <c r="I21" s="68">
        <f t="shared" si="1"/>
        <v>3.9367257290681967E-2</v>
      </c>
      <c r="J21" s="67">
        <f>分析係数表!G24</f>
        <v>0.20860957299762456</v>
      </c>
      <c r="K21" s="69">
        <f t="shared" si="2"/>
        <v>8.212386733496788E-3</v>
      </c>
      <c r="L21" s="70"/>
      <c r="M21" s="71"/>
      <c r="N21" s="72">
        <f>分析係数表!H24</f>
        <v>1.012294301444671E-3</v>
      </c>
      <c r="O21" s="73">
        <f t="shared" si="3"/>
        <v>1.0387876327106776E-2</v>
      </c>
      <c r="P21" s="67">
        <f>分析係数表!C24</f>
        <v>0.65025853558407531</v>
      </c>
      <c r="Q21" s="73">
        <f t="shared" si="4"/>
        <v>6.7548052482929357E-3</v>
      </c>
      <c r="R21" s="74">
        <v>1.4095785232870675E-2</v>
      </c>
      <c r="S21" s="75">
        <f t="shared" si="5"/>
        <v>5.3463042523552641E-2</v>
      </c>
      <c r="T21" s="76">
        <f>分析係数表!F24</f>
        <v>0.3934811577649211</v>
      </c>
      <c r="U21" s="77">
        <f t="shared" si="6"/>
        <v>2.1036699869802701E-2</v>
      </c>
      <c r="V21" s="78">
        <f>分析係数表!D24</f>
        <v>3.4084043072695518E-2</v>
      </c>
      <c r="W21" s="158">
        <f t="shared" si="7"/>
        <v>0</v>
      </c>
      <c r="X21" s="67">
        <f>分析係数表!E24</f>
        <v>3.4423393671525172E-2</v>
      </c>
      <c r="Y21" s="157">
        <f t="shared" si="8"/>
        <v>0</v>
      </c>
    </row>
    <row r="22" spans="1:25" x14ac:dyDescent="0.15">
      <c r="A22" s="6" t="s">
        <v>10</v>
      </c>
      <c r="B22" s="5" t="s">
        <v>269</v>
      </c>
      <c r="C22" s="81"/>
      <c r="D22" s="67">
        <f>投入係数表!C22</f>
        <v>0</v>
      </c>
      <c r="E22" s="68">
        <f t="shared" si="9"/>
        <v>0</v>
      </c>
      <c r="F22" s="67">
        <f>分析係数表!C25</f>
        <v>0</v>
      </c>
      <c r="G22" s="68">
        <f t="shared" si="0"/>
        <v>0</v>
      </c>
      <c r="H22" s="68">
        <v>0</v>
      </c>
      <c r="I22" s="68">
        <f t="shared" si="1"/>
        <v>0</v>
      </c>
      <c r="J22" s="67">
        <f>分析係数表!G25</f>
        <v>0.19719093468979926</v>
      </c>
      <c r="K22" s="69">
        <f t="shared" si="2"/>
        <v>0</v>
      </c>
      <c r="L22" s="70"/>
      <c r="M22" s="71"/>
      <c r="N22" s="72">
        <f>分析係数表!H25</f>
        <v>4.306747012174188E-4</v>
      </c>
      <c r="O22" s="73">
        <f t="shared" si="3"/>
        <v>4.4194613434803904E-3</v>
      </c>
      <c r="P22" s="67">
        <f>分析係数表!C25</f>
        <v>0</v>
      </c>
      <c r="Q22" s="73">
        <f t="shared" si="4"/>
        <v>0</v>
      </c>
      <c r="R22" s="74">
        <v>0</v>
      </c>
      <c r="S22" s="75">
        <f t="shared" si="5"/>
        <v>0</v>
      </c>
      <c r="T22" s="76">
        <f>分析係数表!F25</f>
        <v>0.35048596602779541</v>
      </c>
      <c r="U22" s="77">
        <f t="shared" si="6"/>
        <v>0</v>
      </c>
      <c r="V22" s="78">
        <f>分析係数表!D25</f>
        <v>2.3003905895176674E-2</v>
      </c>
      <c r="W22" s="158">
        <f t="shared" si="7"/>
        <v>0</v>
      </c>
      <c r="X22" s="67">
        <f>分析係数表!E25</f>
        <v>2.2123944045780726E-2</v>
      </c>
      <c r="Y22" s="157">
        <f t="shared" si="8"/>
        <v>0</v>
      </c>
    </row>
    <row r="23" spans="1:25" x14ac:dyDescent="0.15">
      <c r="A23" s="6" t="s">
        <v>11</v>
      </c>
      <c r="B23" s="5" t="s">
        <v>35</v>
      </c>
      <c r="C23" s="81"/>
      <c r="D23" s="67">
        <f>投入係数表!C23</f>
        <v>0</v>
      </c>
      <c r="E23" s="68">
        <f t="shared" si="9"/>
        <v>0</v>
      </c>
      <c r="F23" s="67">
        <f>分析係数表!C26</f>
        <v>0</v>
      </c>
      <c r="G23" s="68">
        <f t="shared" si="0"/>
        <v>0</v>
      </c>
      <c r="H23" s="68">
        <v>0</v>
      </c>
      <c r="I23" s="68">
        <f t="shared" si="1"/>
        <v>0</v>
      </c>
      <c r="J23" s="67">
        <f>分析係数表!G26</f>
        <v>0.19662644495445136</v>
      </c>
      <c r="K23" s="69">
        <f t="shared" si="2"/>
        <v>0</v>
      </c>
      <c r="L23" s="70"/>
      <c r="M23" s="71"/>
      <c r="N23" s="72">
        <f>分析係数表!H26</f>
        <v>9.677494982687905E-3</v>
      </c>
      <c r="O23" s="73">
        <f t="shared" si="3"/>
        <v>9.9307702209615656E-2</v>
      </c>
      <c r="P23" s="67">
        <f>分析係数表!C26</f>
        <v>0</v>
      </c>
      <c r="Q23" s="73">
        <f t="shared" si="4"/>
        <v>0</v>
      </c>
      <c r="R23" s="74">
        <v>0</v>
      </c>
      <c r="S23" s="75">
        <f t="shared" si="5"/>
        <v>0</v>
      </c>
      <c r="T23" s="76">
        <f>分析係数表!F26</f>
        <v>0.33616183802743088</v>
      </c>
      <c r="U23" s="77">
        <f t="shared" si="6"/>
        <v>0</v>
      </c>
      <c r="V23" s="78">
        <f>分析係数表!D26</f>
        <v>2.7602951782442934E-2</v>
      </c>
      <c r="W23" s="158">
        <f t="shared" si="7"/>
        <v>0</v>
      </c>
      <c r="X23" s="67">
        <f>分析係数表!E26</f>
        <v>3.0142035365695308E-2</v>
      </c>
      <c r="Y23" s="157">
        <f t="shared" si="8"/>
        <v>0</v>
      </c>
    </row>
    <row r="24" spans="1:25" x14ac:dyDescent="0.15">
      <c r="A24" s="6" t="s">
        <v>12</v>
      </c>
      <c r="B24" s="5" t="s">
        <v>362</v>
      </c>
      <c r="C24" s="81"/>
      <c r="D24" s="67">
        <f>投入係数表!C24</f>
        <v>0</v>
      </c>
      <c r="E24" s="68">
        <f t="shared" si="9"/>
        <v>0</v>
      </c>
      <c r="F24" s="67">
        <f>分析係数表!C27</f>
        <v>0</v>
      </c>
      <c r="G24" s="68">
        <f t="shared" si="0"/>
        <v>0</v>
      </c>
      <c r="H24" s="68">
        <v>0</v>
      </c>
      <c r="I24" s="68">
        <f t="shared" si="1"/>
        <v>0</v>
      </c>
      <c r="J24" s="67">
        <f>分析係数表!G27</f>
        <v>0.17147772408733272</v>
      </c>
      <c r="K24" s="69">
        <f t="shared" si="2"/>
        <v>0</v>
      </c>
      <c r="L24" s="70"/>
      <c r="M24" s="71"/>
      <c r="N24" s="72">
        <f>分析係数表!H27</f>
        <v>9.0371032196546967E-3</v>
      </c>
      <c r="O24" s="73">
        <f t="shared" si="3"/>
        <v>9.2736184000145189E-2</v>
      </c>
      <c r="P24" s="67">
        <f>分析係数表!C27</f>
        <v>0</v>
      </c>
      <c r="Q24" s="73">
        <f t="shared" si="4"/>
        <v>0</v>
      </c>
      <c r="R24" s="74">
        <v>0</v>
      </c>
      <c r="S24" s="75">
        <f t="shared" si="5"/>
        <v>0</v>
      </c>
      <c r="T24" s="76">
        <f>分析係数表!F27</f>
        <v>0.32350039213702025</v>
      </c>
      <c r="U24" s="77">
        <f t="shared" si="6"/>
        <v>0</v>
      </c>
      <c r="V24" s="78">
        <f>分析係数表!D27</f>
        <v>1.8544286184127304E-2</v>
      </c>
      <c r="W24" s="158">
        <f t="shared" si="7"/>
        <v>0</v>
      </c>
      <c r="X24" s="67">
        <f>分析係数表!E27</f>
        <v>2.1504288208060312E-2</v>
      </c>
      <c r="Y24" s="157">
        <f t="shared" si="8"/>
        <v>0</v>
      </c>
    </row>
    <row r="25" spans="1:25" x14ac:dyDescent="0.15">
      <c r="A25" s="6" t="s">
        <v>13</v>
      </c>
      <c r="B25" s="5" t="s">
        <v>189</v>
      </c>
      <c r="C25" s="81"/>
      <c r="D25" s="67">
        <f>投入係数表!C25</f>
        <v>0</v>
      </c>
      <c r="E25" s="68">
        <f t="shared" si="9"/>
        <v>0</v>
      </c>
      <c r="F25" s="67">
        <f>分析係数表!C28</f>
        <v>0</v>
      </c>
      <c r="G25" s="68">
        <f t="shared" si="0"/>
        <v>0</v>
      </c>
      <c r="H25" s="68">
        <v>0</v>
      </c>
      <c r="I25" s="68">
        <f t="shared" si="1"/>
        <v>0</v>
      </c>
      <c r="J25" s="67">
        <f>分析係数表!G28</f>
        <v>0.12493759360958562</v>
      </c>
      <c r="K25" s="69">
        <f t="shared" si="2"/>
        <v>0</v>
      </c>
      <c r="L25" s="70"/>
      <c r="M25" s="71"/>
      <c r="N25" s="72">
        <f>分析係数表!H28</f>
        <v>7.3452357133061783E-3</v>
      </c>
      <c r="O25" s="73">
        <f t="shared" si="3"/>
        <v>7.5374720646338558E-2</v>
      </c>
      <c r="P25" s="67">
        <f>分析係数表!C28</f>
        <v>0</v>
      </c>
      <c r="Q25" s="73">
        <f t="shared" si="4"/>
        <v>0</v>
      </c>
      <c r="R25" s="74">
        <v>0</v>
      </c>
      <c r="S25" s="75">
        <f t="shared" si="5"/>
        <v>0</v>
      </c>
      <c r="T25" s="76">
        <f>分析係数表!F28</f>
        <v>0.21398822818403973</v>
      </c>
      <c r="U25" s="77">
        <f t="shared" si="6"/>
        <v>0</v>
      </c>
      <c r="V25" s="78">
        <f>分析係数表!D28</f>
        <v>4.8519326273747276E-2</v>
      </c>
      <c r="W25" s="158">
        <f t="shared" si="7"/>
        <v>0</v>
      </c>
      <c r="X25" s="67">
        <f>分析係数表!E28</f>
        <v>4.7520824027117221E-2</v>
      </c>
      <c r="Y25" s="157">
        <f t="shared" si="8"/>
        <v>0</v>
      </c>
    </row>
    <row r="26" spans="1:25" x14ac:dyDescent="0.15">
      <c r="A26" s="6" t="s">
        <v>14</v>
      </c>
      <c r="B26" s="5" t="s">
        <v>50</v>
      </c>
      <c r="C26" s="81"/>
      <c r="D26" s="67">
        <f>投入係数表!C26</f>
        <v>1.3609093174368901E-3</v>
      </c>
      <c r="E26" s="68">
        <f t="shared" si="9"/>
        <v>0.13609093174368903</v>
      </c>
      <c r="F26" s="67">
        <f>分析係数表!C29</f>
        <v>0.21798273531536294</v>
      </c>
      <c r="G26" s="68">
        <f t="shared" si="0"/>
        <v>2.9665473553105687E-2</v>
      </c>
      <c r="H26" s="68">
        <v>5.8657591101421824E-2</v>
      </c>
      <c r="I26" s="68">
        <f t="shared" si="1"/>
        <v>5.8657591101421824E-2</v>
      </c>
      <c r="J26" s="67">
        <f>分析係数表!G29</f>
        <v>0.25500731246508535</v>
      </c>
      <c r="K26" s="69">
        <f t="shared" si="2"/>
        <v>1.4958114662449484E-2</v>
      </c>
      <c r="L26" s="70"/>
      <c r="M26" s="71"/>
      <c r="N26" s="72">
        <f>分析係数表!H29</f>
        <v>1.0983971257521954E-2</v>
      </c>
      <c r="O26" s="73">
        <f t="shared" si="3"/>
        <v>0.1127143903119857</v>
      </c>
      <c r="P26" s="67">
        <f>分析係数表!C29</f>
        <v>0.21798273531536294</v>
      </c>
      <c r="Q26" s="73">
        <f t="shared" si="4"/>
        <v>2.4569791109610089E-2</v>
      </c>
      <c r="R26" s="74">
        <v>3.7895181038084147E-2</v>
      </c>
      <c r="S26" s="75">
        <f t="shared" si="5"/>
        <v>9.6552772139505971E-2</v>
      </c>
      <c r="T26" s="76">
        <f>分析係数表!F29</f>
        <v>0.40506035137493174</v>
      </c>
      <c r="U26" s="77">
        <f t="shared" si="6"/>
        <v>3.9109699809052011E-2</v>
      </c>
      <c r="V26" s="78">
        <f>分析係数表!D29</f>
        <v>7.067670116811138E-2</v>
      </c>
      <c r="W26" s="158">
        <f t="shared" si="7"/>
        <v>0</v>
      </c>
      <c r="X26" s="67">
        <f>分析係数表!E29</f>
        <v>5.1745890269086159E-2</v>
      </c>
      <c r="Y26" s="157">
        <f t="shared" si="8"/>
        <v>0</v>
      </c>
    </row>
    <row r="27" spans="1:25" x14ac:dyDescent="0.15">
      <c r="A27" s="6" t="s">
        <v>15</v>
      </c>
      <c r="B27" s="5" t="s">
        <v>36</v>
      </c>
      <c r="C27" s="81"/>
      <c r="D27" s="67">
        <f>投入係数表!C27</f>
        <v>2.7984895823350139E-3</v>
      </c>
      <c r="E27" s="68">
        <f t="shared" si="9"/>
        <v>0.27984895823350137</v>
      </c>
      <c r="F27" s="67">
        <f>分析係数表!C30</f>
        <v>1</v>
      </c>
      <c r="G27" s="68">
        <f t="shared" si="0"/>
        <v>0.27984895823350137</v>
      </c>
      <c r="H27" s="68">
        <v>0.34117795685516833</v>
      </c>
      <c r="I27" s="68">
        <f t="shared" si="1"/>
        <v>0.34117795685516833</v>
      </c>
      <c r="J27" s="67">
        <f>分析係数表!G30</f>
        <v>0.34480244300890089</v>
      </c>
      <c r="K27" s="69">
        <f t="shared" si="2"/>
        <v>0.11763899302444743</v>
      </c>
      <c r="L27" s="70"/>
      <c r="M27" s="71"/>
      <c r="N27" s="72">
        <f>分析係数表!H30</f>
        <v>0</v>
      </c>
      <c r="O27" s="73">
        <f t="shared" si="3"/>
        <v>0</v>
      </c>
      <c r="P27" s="67">
        <f>分析係数表!C30</f>
        <v>1</v>
      </c>
      <c r="Q27" s="73">
        <f t="shared" si="4"/>
        <v>0</v>
      </c>
      <c r="R27" s="74">
        <v>6.291564010025387E-2</v>
      </c>
      <c r="S27" s="75">
        <f t="shared" si="5"/>
        <v>0.40409359695542219</v>
      </c>
      <c r="T27" s="76">
        <f>分析係数表!F30</f>
        <v>0.4506615325054556</v>
      </c>
      <c r="U27" s="77">
        <f t="shared" si="6"/>
        <v>0.18210943967957247</v>
      </c>
      <c r="V27" s="78">
        <f>分析係数表!D30</f>
        <v>9.0118070661845004E-2</v>
      </c>
      <c r="W27" s="158">
        <f t="shared" si="7"/>
        <v>0</v>
      </c>
      <c r="X27" s="67">
        <f>分析係数表!E30</f>
        <v>6.5635899314422819E-2</v>
      </c>
      <c r="Y27" s="157">
        <f t="shared" si="8"/>
        <v>0</v>
      </c>
    </row>
    <row r="28" spans="1:25" x14ac:dyDescent="0.15">
      <c r="A28" s="6" t="s">
        <v>16</v>
      </c>
      <c r="B28" s="5" t="s">
        <v>190</v>
      </c>
      <c r="C28" s="81"/>
      <c r="D28" s="67">
        <f>投入係数表!C28</f>
        <v>9.7947135381725482E-3</v>
      </c>
      <c r="E28" s="68">
        <f t="shared" si="9"/>
        <v>0.97947135381725481</v>
      </c>
      <c r="F28" s="67">
        <f>分析係数表!C31</f>
        <v>0.99579475994795519</v>
      </c>
      <c r="G28" s="68">
        <f t="shared" si="0"/>
        <v>0.97535244165035195</v>
      </c>
      <c r="H28" s="68">
        <v>1.3249159694957522</v>
      </c>
      <c r="I28" s="68">
        <f t="shared" si="1"/>
        <v>1.3249159694957522</v>
      </c>
      <c r="J28" s="67">
        <f>分析係数表!G31</f>
        <v>7.0701677135993485E-2</v>
      </c>
      <c r="K28" s="69">
        <f t="shared" si="2"/>
        <v>9.367378110761046E-2</v>
      </c>
      <c r="L28" s="70"/>
      <c r="M28" s="71"/>
      <c r="N28" s="72">
        <f>分析係数表!H31</f>
        <v>0.174828557104864</v>
      </c>
      <c r="O28" s="73">
        <f t="shared" si="3"/>
        <v>1.7940409494156522</v>
      </c>
      <c r="P28" s="67">
        <f>分析係数表!C31</f>
        <v>0.99579475994795519</v>
      </c>
      <c r="Q28" s="73">
        <f t="shared" si="4"/>
        <v>1.786496576560161</v>
      </c>
      <c r="R28" s="74">
        <v>2.0446727479735665</v>
      </c>
      <c r="S28" s="75">
        <f t="shared" si="5"/>
        <v>3.3695887174693189</v>
      </c>
      <c r="T28" s="76">
        <f>分析係数表!F31</f>
        <v>0.32317167652288298</v>
      </c>
      <c r="U28" s="77">
        <f t="shared" si="6"/>
        <v>1.0889556350171508</v>
      </c>
      <c r="V28" s="78">
        <f>分析係数表!D31</f>
        <v>3.4133535474018049E-3</v>
      </c>
      <c r="W28" s="158">
        <f t="shared" si="7"/>
        <v>0</v>
      </c>
      <c r="X28" s="67">
        <f>分析係数表!E31</f>
        <v>2.9797171888324703E-3</v>
      </c>
      <c r="Y28" s="157">
        <f t="shared" si="8"/>
        <v>0</v>
      </c>
    </row>
    <row r="29" spans="1:25" x14ac:dyDescent="0.15">
      <c r="A29" s="6" t="s">
        <v>17</v>
      </c>
      <c r="B29" s="5" t="s">
        <v>270</v>
      </c>
      <c r="C29" s="81"/>
      <c r="D29" s="67">
        <f>投入係数表!C29</f>
        <v>6.1336757968986607E-4</v>
      </c>
      <c r="E29" s="68">
        <f t="shared" si="9"/>
        <v>6.1336757968986605E-2</v>
      </c>
      <c r="F29" s="67">
        <f>分析係数表!C32</f>
        <v>0.99964031202931458</v>
      </c>
      <c r="G29" s="68">
        <f t="shared" si="0"/>
        <v>6.1314695874984317E-2</v>
      </c>
      <c r="H29" s="68">
        <v>9.6084544266625868E-2</v>
      </c>
      <c r="I29" s="68">
        <f t="shared" si="1"/>
        <v>9.6084544266625868E-2</v>
      </c>
      <c r="J29" s="67">
        <f>分析係数表!G32</f>
        <v>0.14056358670308441</v>
      </c>
      <c r="K29" s="69">
        <f t="shared" si="2"/>
        <v>1.3505988168848218E-2</v>
      </c>
      <c r="L29" s="70"/>
      <c r="M29" s="71"/>
      <c r="N29" s="72">
        <f>分析係数表!H32</f>
        <v>5.58720937888101E-3</v>
      </c>
      <c r="O29" s="73">
        <f t="shared" si="3"/>
        <v>5.7334354207701971E-2</v>
      </c>
      <c r="P29" s="67">
        <f>分析係数表!C32</f>
        <v>0.99964031202931458</v>
      </c>
      <c r="Q29" s="73">
        <f t="shared" si="4"/>
        <v>5.7313731730186446E-2</v>
      </c>
      <c r="R29" s="74">
        <v>8.3401716839984708E-2</v>
      </c>
      <c r="S29" s="75">
        <f t="shared" si="5"/>
        <v>0.17948626110661059</v>
      </c>
      <c r="T29" s="76">
        <f>分析係数表!F32</f>
        <v>0.48930784091666113</v>
      </c>
      <c r="U29" s="77">
        <f t="shared" si="6"/>
        <v>8.7824034896279712E-2</v>
      </c>
      <c r="V29" s="78">
        <f>分析係数表!D32</f>
        <v>1.9141518442031401E-2</v>
      </c>
      <c r="W29" s="158">
        <f t="shared" si="7"/>
        <v>0</v>
      </c>
      <c r="X29" s="67">
        <f>分析係数表!E32</f>
        <v>2.8623453911575954E-2</v>
      </c>
      <c r="Y29" s="157">
        <f t="shared" si="8"/>
        <v>0</v>
      </c>
    </row>
    <row r="30" spans="1:25" x14ac:dyDescent="0.15">
      <c r="A30" s="6" t="s">
        <v>18</v>
      </c>
      <c r="B30" s="5" t="s">
        <v>271</v>
      </c>
      <c r="C30" s="81"/>
      <c r="D30" s="67">
        <f>投入係数表!C30</f>
        <v>4.600256847673995E-4</v>
      </c>
      <c r="E30" s="68">
        <f t="shared" si="9"/>
        <v>4.6002568476739947E-2</v>
      </c>
      <c r="F30" s="67">
        <f>分析係数表!C33</f>
        <v>0.86108134654879898</v>
      </c>
      <c r="G30" s="68">
        <f t="shared" si="0"/>
        <v>3.9611953608654563E-2</v>
      </c>
      <c r="H30" s="68">
        <v>7.096011118135645E-2</v>
      </c>
      <c r="I30" s="68">
        <f t="shared" si="1"/>
        <v>7.096011118135645E-2</v>
      </c>
      <c r="J30" s="67">
        <f>分析係数表!G33</f>
        <v>0.50957339603627816</v>
      </c>
      <c r="K30" s="69">
        <f t="shared" si="2"/>
        <v>3.6159384837795683E-2</v>
      </c>
      <c r="L30" s="70"/>
      <c r="M30" s="71"/>
      <c r="N30" s="72">
        <f>分析係数表!H33</f>
        <v>9.6636851302253027E-4</v>
      </c>
      <c r="O30" s="73">
        <f t="shared" si="3"/>
        <v>9.9165989429772505E-3</v>
      </c>
      <c r="P30" s="67">
        <f>分析係数表!C33</f>
        <v>0.86108134654879898</v>
      </c>
      <c r="Q30" s="73">
        <f t="shared" si="4"/>
        <v>8.538998371003248E-3</v>
      </c>
      <c r="R30" s="74">
        <v>4.5347263241721142E-2</v>
      </c>
      <c r="S30" s="75">
        <f t="shared" si="5"/>
        <v>0.11630737442307759</v>
      </c>
      <c r="T30" s="76">
        <f>分析係数表!F33</f>
        <v>0.6614299372109248</v>
      </c>
      <c r="U30" s="77">
        <f t="shared" si="6"/>
        <v>7.6929179361823738E-2</v>
      </c>
      <c r="V30" s="78">
        <f>分析係数表!D33</f>
        <v>9.444200408258184E-2</v>
      </c>
      <c r="W30" s="158">
        <f t="shared" si="7"/>
        <v>0</v>
      </c>
      <c r="X30" s="67">
        <f>分析係数表!E33</f>
        <v>9.1832252396578898E-2</v>
      </c>
      <c r="Y30" s="157">
        <f t="shared" si="8"/>
        <v>0</v>
      </c>
    </row>
    <row r="31" spans="1:25" x14ac:dyDescent="0.15">
      <c r="A31" s="6" t="s">
        <v>19</v>
      </c>
      <c r="B31" s="5" t="s">
        <v>272</v>
      </c>
      <c r="C31" s="81"/>
      <c r="D31" s="67">
        <f>投入係数表!C31</f>
        <v>7.258821950892258E-2</v>
      </c>
      <c r="E31" s="68">
        <f t="shared" si="9"/>
        <v>7.2588219508922585</v>
      </c>
      <c r="F31" s="67">
        <f>分析係数表!C34</f>
        <v>0.32336264537596071</v>
      </c>
      <c r="G31" s="68">
        <f t="shared" si="0"/>
        <v>2.3472318683536129</v>
      </c>
      <c r="H31" s="68">
        <v>2.5940220413900366</v>
      </c>
      <c r="I31" s="68">
        <f t="shared" si="1"/>
        <v>2.5940220413900366</v>
      </c>
      <c r="J31" s="67">
        <f>分析係数表!G34</f>
        <v>0.42577322034702936</v>
      </c>
      <c r="K31" s="69">
        <f t="shared" si="2"/>
        <v>1.104465118213811</v>
      </c>
      <c r="L31" s="70"/>
      <c r="M31" s="71"/>
      <c r="N31" s="72">
        <f>分析係数表!H34</f>
        <v>0.1563846962426603</v>
      </c>
      <c r="O31" s="73">
        <f t="shared" si="3"/>
        <v>1.6047752928200254</v>
      </c>
      <c r="P31" s="67">
        <f>分析係数表!C34</f>
        <v>0.32336264537596071</v>
      </c>
      <c r="Q31" s="73">
        <f t="shared" si="4"/>
        <v>0.51892438392026541</v>
      </c>
      <c r="R31" s="74">
        <v>0.58454598130117175</v>
      </c>
      <c r="S31" s="75">
        <f t="shared" si="5"/>
        <v>3.1785680226912083</v>
      </c>
      <c r="T31" s="76">
        <f>分析係数表!F34</f>
        <v>0.70466108064911737</v>
      </c>
      <c r="U31" s="77">
        <f t="shared" si="6"/>
        <v>2.2398131777863148</v>
      </c>
      <c r="V31" s="78">
        <f>分析係数表!D34</f>
        <v>0.17673178412336712</v>
      </c>
      <c r="W31" s="158">
        <f t="shared" si="7"/>
        <v>1</v>
      </c>
      <c r="X31" s="67">
        <f>分析係数表!E34</f>
        <v>0.12868570343468869</v>
      </c>
      <c r="Y31" s="157">
        <f t="shared" si="8"/>
        <v>0</v>
      </c>
    </row>
    <row r="32" spans="1:25" x14ac:dyDescent="0.15">
      <c r="A32" s="6" t="s">
        <v>20</v>
      </c>
      <c r="B32" s="5" t="s">
        <v>37</v>
      </c>
      <c r="C32" s="81"/>
      <c r="D32" s="67">
        <f>投入係数表!C32</f>
        <v>5.0794502693067029E-3</v>
      </c>
      <c r="E32" s="68">
        <f t="shared" si="9"/>
        <v>0.50794502693067034</v>
      </c>
      <c r="F32" s="67">
        <f>分析係数表!C35</f>
        <v>0.71309503437584931</v>
      </c>
      <c r="G32" s="68">
        <f t="shared" si="0"/>
        <v>0.36221307644016809</v>
      </c>
      <c r="H32" s="68">
        <v>0.51301171317320726</v>
      </c>
      <c r="I32" s="68">
        <f t="shared" si="1"/>
        <v>0.51301171317320726</v>
      </c>
      <c r="J32" s="67">
        <f>分析係数表!G35</f>
        <v>0.31495703902204752</v>
      </c>
      <c r="K32" s="69">
        <f t="shared" si="2"/>
        <v>0.1615766501646613</v>
      </c>
      <c r="L32" s="70"/>
      <c r="M32" s="71"/>
      <c r="N32" s="72">
        <f>分析係数表!H35</f>
        <v>4.5217953193592612E-2</v>
      </c>
      <c r="O32" s="73">
        <f t="shared" si="3"/>
        <v>0.46401378025105516</v>
      </c>
      <c r="P32" s="67">
        <f>分析係数表!C35</f>
        <v>0.71309503437584931</v>
      </c>
      <c r="Q32" s="73">
        <f t="shared" si="4"/>
        <v>0.33088592257899396</v>
      </c>
      <c r="R32" s="74">
        <v>0.49738968116051679</v>
      </c>
      <c r="S32" s="75">
        <f t="shared" si="5"/>
        <v>1.010401394333724</v>
      </c>
      <c r="T32" s="76">
        <f>分析係数表!F35</f>
        <v>0.6471226839613694</v>
      </c>
      <c r="U32" s="77">
        <f t="shared" si="6"/>
        <v>0.65385366217954943</v>
      </c>
      <c r="V32" s="78">
        <f>分析係数表!D35</f>
        <v>5.1528958806697799E-2</v>
      </c>
      <c r="W32" s="158">
        <f t="shared" si="7"/>
        <v>0</v>
      </c>
      <c r="X32" s="67">
        <f>分析係数表!E35</f>
        <v>4.6060464196494511E-2</v>
      </c>
      <c r="Y32" s="157">
        <f t="shared" si="8"/>
        <v>0</v>
      </c>
    </row>
    <row r="33" spans="1:25" x14ac:dyDescent="0.15">
      <c r="A33" s="6" t="s">
        <v>21</v>
      </c>
      <c r="B33" s="5" t="s">
        <v>38</v>
      </c>
      <c r="C33" s="81"/>
      <c r="D33" s="67">
        <f>投入係数表!C33</f>
        <v>2.1084510551839146E-3</v>
      </c>
      <c r="E33" s="68">
        <f t="shared" si="9"/>
        <v>0.21084510551839147</v>
      </c>
      <c r="F33" s="67">
        <f>分析係数表!C36</f>
        <v>0.97060797996518033</v>
      </c>
      <c r="G33" s="68">
        <f t="shared" si="0"/>
        <v>0.20464794195275124</v>
      </c>
      <c r="H33" s="68">
        <v>0.34672699638622323</v>
      </c>
      <c r="I33" s="68">
        <f t="shared" si="1"/>
        <v>0.34672699638622323</v>
      </c>
      <c r="J33" s="67">
        <f>分析係数表!G36</f>
        <v>5.0335711627756477E-2</v>
      </c>
      <c r="K33" s="69">
        <f t="shared" si="2"/>
        <v>1.7452750103655094E-2</v>
      </c>
      <c r="L33" s="70"/>
      <c r="M33" s="71"/>
      <c r="N33" s="72">
        <f>分析係数表!H36</f>
        <v>0.16953071230897843</v>
      </c>
      <c r="O33" s="73">
        <f t="shared" si="3"/>
        <v>1.7396759722925703</v>
      </c>
      <c r="P33" s="67">
        <f>分析係数表!C36</f>
        <v>0.97060797996518033</v>
      </c>
      <c r="Q33" s="73">
        <f t="shared" si="4"/>
        <v>1.6885433812608528</v>
      </c>
      <c r="R33" s="74">
        <v>1.7899166413098795</v>
      </c>
      <c r="S33" s="75">
        <f t="shared" si="5"/>
        <v>2.1366436376961029</v>
      </c>
      <c r="T33" s="76">
        <f>分析係数表!F36</f>
        <v>0.84929702794091477</v>
      </c>
      <c r="U33" s="77">
        <f t="shared" si="6"/>
        <v>1.814645091264165</v>
      </c>
      <c r="V33" s="78">
        <f>分析係数表!D36</f>
        <v>1.3965603714669384E-2</v>
      </c>
      <c r="W33" s="158">
        <f t="shared" si="7"/>
        <v>0</v>
      </c>
      <c r="X33" s="67">
        <f>分析係数表!E36</f>
        <v>6.2304842336876505E-3</v>
      </c>
      <c r="Y33" s="157">
        <f t="shared" si="8"/>
        <v>0</v>
      </c>
    </row>
    <row r="34" spans="1:25" x14ac:dyDescent="0.15">
      <c r="A34" s="6" t="s">
        <v>22</v>
      </c>
      <c r="B34" s="5" t="s">
        <v>373</v>
      </c>
      <c r="C34" s="81"/>
      <c r="D34" s="67">
        <f>投入係数表!C34</f>
        <v>2.9824998562419734E-2</v>
      </c>
      <c r="E34" s="68">
        <f t="shared" si="9"/>
        <v>2.9824998562419736</v>
      </c>
      <c r="F34" s="67">
        <f>分析係数表!C37</f>
        <v>0.36942311263039118</v>
      </c>
      <c r="G34" s="68">
        <f t="shared" si="0"/>
        <v>1.1018043803126041</v>
      </c>
      <c r="H34" s="68">
        <v>1.2930753789188987</v>
      </c>
      <c r="I34" s="68">
        <f t="shared" si="1"/>
        <v>1.2930753789188987</v>
      </c>
      <c r="J34" s="67">
        <f>分析係数表!G37</f>
        <v>0.39597111115274369</v>
      </c>
      <c r="K34" s="69">
        <f t="shared" si="2"/>
        <v>0.51202049459477139</v>
      </c>
      <c r="L34" s="70"/>
      <c r="M34" s="71"/>
      <c r="N34" s="72">
        <f>分析係数表!H37</f>
        <v>4.1543568960461748E-2</v>
      </c>
      <c r="O34" s="73">
        <f t="shared" si="3"/>
        <v>0.42630829387465013</v>
      </c>
      <c r="P34" s="67">
        <f>分析係数表!C37</f>
        <v>0.36942311263039118</v>
      </c>
      <c r="Q34" s="73">
        <f t="shared" si="4"/>
        <v>0.15748813686332477</v>
      </c>
      <c r="R34" s="74">
        <v>0.22506717904081522</v>
      </c>
      <c r="S34" s="75">
        <f t="shared" si="5"/>
        <v>1.5181425579597139</v>
      </c>
      <c r="T34" s="76">
        <f>分析係数表!F37</f>
        <v>0.66956741667759523</v>
      </c>
      <c r="U34" s="77">
        <f t="shared" si="6"/>
        <v>1.016498790681402</v>
      </c>
      <c r="V34" s="78">
        <f>分析係数表!D37</f>
        <v>7.9659778556307029E-2</v>
      </c>
      <c r="W34" s="158">
        <f t="shared" si="7"/>
        <v>0</v>
      </c>
      <c r="X34" s="67">
        <f>分析係数表!E37</f>
        <v>7.2943402589130152E-2</v>
      </c>
      <c r="Y34" s="157">
        <f t="shared" si="8"/>
        <v>0</v>
      </c>
    </row>
    <row r="35" spans="1:25" x14ac:dyDescent="0.15">
      <c r="A35" s="6" t="s">
        <v>23</v>
      </c>
      <c r="B35" s="5" t="s">
        <v>191</v>
      </c>
      <c r="C35" s="81"/>
      <c r="D35" s="67">
        <f>投入係数表!C35</f>
        <v>3.2776830039677215E-3</v>
      </c>
      <c r="E35" s="68">
        <f t="shared" si="9"/>
        <v>0.32776830039677213</v>
      </c>
      <c r="F35" s="67">
        <f>分析係数表!C38</f>
        <v>0.27616293516884927</v>
      </c>
      <c r="G35" s="68">
        <f t="shared" si="0"/>
        <v>9.0517455892877699E-2</v>
      </c>
      <c r="H35" s="68">
        <v>0.17581678453954389</v>
      </c>
      <c r="I35" s="68">
        <f t="shared" si="1"/>
        <v>0.17581678453954389</v>
      </c>
      <c r="J35" s="67">
        <f>分析係数表!G38</f>
        <v>0.16816004220594116</v>
      </c>
      <c r="K35" s="69">
        <f t="shared" si="2"/>
        <v>2.9565357908682564E-2</v>
      </c>
      <c r="L35" s="70"/>
      <c r="M35" s="71"/>
      <c r="N35" s="72">
        <f>分析係数表!H38</f>
        <v>1.978405886979525E-2</v>
      </c>
      <c r="O35" s="73">
        <f t="shared" si="3"/>
        <v>0.20301838753249735</v>
      </c>
      <c r="P35" s="67">
        <f>分析係数表!C38</f>
        <v>0.27616293516884927</v>
      </c>
      <c r="Q35" s="73">
        <f t="shared" si="4"/>
        <v>5.6066153794221384E-2</v>
      </c>
      <c r="R35" s="74">
        <v>9.671839697914543E-2</v>
      </c>
      <c r="S35" s="75">
        <f t="shared" si="5"/>
        <v>0.27253518151868933</v>
      </c>
      <c r="T35" s="76">
        <f>分析係数表!F38</f>
        <v>0.50796041491163135</v>
      </c>
      <c r="U35" s="77">
        <f t="shared" si="6"/>
        <v>0.13843708388225021</v>
      </c>
      <c r="V35" s="78">
        <f>分析係数表!D38</f>
        <v>3.920217156374714E-2</v>
      </c>
      <c r="W35" s="158">
        <f t="shared" si="7"/>
        <v>0</v>
      </c>
      <c r="X35" s="67">
        <f>分析係数表!E38</f>
        <v>4.2827117317199771E-2</v>
      </c>
      <c r="Y35" s="157">
        <f t="shared" si="8"/>
        <v>0</v>
      </c>
    </row>
    <row r="36" spans="1:25" x14ac:dyDescent="0.15">
      <c r="A36" s="6" t="s">
        <v>24</v>
      </c>
      <c r="B36" s="5" t="s">
        <v>39</v>
      </c>
      <c r="C36" s="81"/>
      <c r="D36" s="67">
        <f>投入係数表!C36</f>
        <v>0</v>
      </c>
      <c r="E36" s="68">
        <f t="shared" si="9"/>
        <v>0</v>
      </c>
      <c r="F36" s="67">
        <f>分析係数表!C39</f>
        <v>1</v>
      </c>
      <c r="G36" s="68">
        <f t="shared" si="0"/>
        <v>0</v>
      </c>
      <c r="H36" s="68">
        <v>2.6991633588550341E-2</v>
      </c>
      <c r="I36" s="68">
        <f t="shared" si="1"/>
        <v>2.6991633588550341E-2</v>
      </c>
      <c r="J36" s="67">
        <f>分析係数表!G39</f>
        <v>0.35248448442068531</v>
      </c>
      <c r="K36" s="69">
        <f t="shared" si="2"/>
        <v>9.5141320491322189E-3</v>
      </c>
      <c r="L36" s="70"/>
      <c r="M36" s="71"/>
      <c r="N36" s="72">
        <f>分析係数表!H39</f>
        <v>3.7835784153932967E-3</v>
      </c>
      <c r="O36" s="73">
        <f t="shared" si="3"/>
        <v>3.882600603097873E-2</v>
      </c>
      <c r="P36" s="67">
        <f>分析係数表!C39</f>
        <v>1</v>
      </c>
      <c r="Q36" s="73">
        <f t="shared" si="4"/>
        <v>3.882600603097873E-2</v>
      </c>
      <c r="R36" s="74">
        <v>4.1013745734068845E-2</v>
      </c>
      <c r="S36" s="75">
        <f t="shared" si="5"/>
        <v>6.8005379322619186E-2</v>
      </c>
      <c r="T36" s="76">
        <f>分析係数表!F39</f>
        <v>0.70432763167329249</v>
      </c>
      <c r="U36" s="77">
        <f t="shared" si="6"/>
        <v>4.7898067759344264E-2</v>
      </c>
      <c r="V36" s="78">
        <f>分析係数表!D39</f>
        <v>5.6748380723237117E-2</v>
      </c>
      <c r="W36" s="158">
        <f t="shared" si="7"/>
        <v>0</v>
      </c>
      <c r="X36" s="67">
        <f>分析係数表!E39</f>
        <v>7.1033070690493069E-2</v>
      </c>
      <c r="Y36" s="157">
        <f t="shared" si="8"/>
        <v>0</v>
      </c>
    </row>
    <row r="37" spans="1:25" x14ac:dyDescent="0.15">
      <c r="A37" s="6" t="s">
        <v>25</v>
      </c>
      <c r="B37" s="5" t="s">
        <v>40</v>
      </c>
      <c r="C37" s="81"/>
      <c r="D37" s="67">
        <f>投入係数表!C37</f>
        <v>0</v>
      </c>
      <c r="E37" s="68">
        <f t="shared" si="9"/>
        <v>0</v>
      </c>
      <c r="F37" s="67">
        <f>分析係数表!C40</f>
        <v>0.8594947788612175</v>
      </c>
      <c r="G37" s="68">
        <f t="shared" si="0"/>
        <v>0</v>
      </c>
      <c r="H37" s="68">
        <v>3.0175132516660672E-3</v>
      </c>
      <c r="I37" s="68">
        <f t="shared" si="1"/>
        <v>3.0175132516660672E-3</v>
      </c>
      <c r="J37" s="67">
        <f>分析係数表!G40</f>
        <v>0.52539426735800443</v>
      </c>
      <c r="K37" s="69">
        <f t="shared" si="2"/>
        <v>1.5853841641021631E-3</v>
      </c>
      <c r="L37" s="70"/>
      <c r="M37" s="71"/>
      <c r="N37" s="72">
        <f>分析係数表!H40</f>
        <v>2.8625897198815951E-2</v>
      </c>
      <c r="O37" s="73">
        <f t="shared" si="3"/>
        <v>0.29375081873858139</v>
      </c>
      <c r="P37" s="67">
        <f>分析係数表!C40</f>
        <v>0.8594947788612175</v>
      </c>
      <c r="Q37" s="73">
        <f t="shared" si="4"/>
        <v>0.2524772949920186</v>
      </c>
      <c r="R37" s="74">
        <v>0.25363487444223526</v>
      </c>
      <c r="S37" s="75">
        <f t="shared" si="5"/>
        <v>0.25665238769390131</v>
      </c>
      <c r="T37" s="76">
        <f>分析係数表!F40</f>
        <v>0.72756745394375155</v>
      </c>
      <c r="U37" s="77">
        <f t="shared" si="6"/>
        <v>0.18673192426303642</v>
      </c>
      <c r="V37" s="78">
        <f>分析係数表!D40</f>
        <v>7.9831728955339729E-2</v>
      </c>
      <c r="W37" s="158">
        <f t="shared" si="7"/>
        <v>0</v>
      </c>
      <c r="X37" s="67">
        <f>分析係数表!E40</f>
        <v>4.9600073301928491E-2</v>
      </c>
      <c r="Y37" s="157">
        <f t="shared" si="8"/>
        <v>0</v>
      </c>
    </row>
    <row r="38" spans="1:25" x14ac:dyDescent="0.15">
      <c r="A38" s="6" t="s">
        <v>26</v>
      </c>
      <c r="B38" s="5" t="s">
        <v>274</v>
      </c>
      <c r="C38" s="81"/>
      <c r="D38" s="67">
        <f>投入係数表!C38</f>
        <v>4.600256847673995E-4</v>
      </c>
      <c r="E38" s="68">
        <f t="shared" si="9"/>
        <v>4.6002568476739947E-2</v>
      </c>
      <c r="F38" s="67">
        <f>分析係数表!C41</f>
        <v>0.99990471917963208</v>
      </c>
      <c r="G38" s="68">
        <f t="shared" si="0"/>
        <v>4.5998185314276449E-2</v>
      </c>
      <c r="H38" s="68">
        <v>5.0091773473110217E-2</v>
      </c>
      <c r="I38" s="68">
        <f t="shared" si="1"/>
        <v>5.0091773473110217E-2</v>
      </c>
      <c r="J38" s="67">
        <f>分析係数表!G41</f>
        <v>0.44685264209908465</v>
      </c>
      <c r="K38" s="69">
        <f t="shared" si="2"/>
        <v>2.2383641323888141E-2</v>
      </c>
      <c r="L38" s="70"/>
      <c r="M38" s="71"/>
      <c r="N38" s="72">
        <f>分析係数表!H41</f>
        <v>4.1570867506027356E-2</v>
      </c>
      <c r="O38" s="73">
        <f t="shared" si="3"/>
        <v>0.42658842378829354</v>
      </c>
      <c r="P38" s="67">
        <f>分析係数表!C41</f>
        <v>0.99990471917963208</v>
      </c>
      <c r="Q38" s="73">
        <f t="shared" si="4"/>
        <v>0.42654777809331551</v>
      </c>
      <c r="R38" s="74">
        <v>0.4362031494068076</v>
      </c>
      <c r="S38" s="75">
        <f t="shared" si="5"/>
        <v>0.48629492287991782</v>
      </c>
      <c r="T38" s="76">
        <f>分析係数表!F41</f>
        <v>0.55239581515617808</v>
      </c>
      <c r="U38" s="77">
        <f t="shared" si="6"/>
        <v>0.26862728033056299</v>
      </c>
      <c r="V38" s="78">
        <f>分析係数表!D41</f>
        <v>0.13408593365801039</v>
      </c>
      <c r="W38" s="158">
        <f t="shared" si="7"/>
        <v>0</v>
      </c>
      <c r="X38" s="67">
        <f>分析係数表!E41</f>
        <v>0.12882910036962419</v>
      </c>
      <c r="Y38" s="157">
        <f t="shared" si="8"/>
        <v>0</v>
      </c>
    </row>
    <row r="39" spans="1:25" x14ac:dyDescent="0.15">
      <c r="A39" s="6" t="s">
        <v>51</v>
      </c>
      <c r="B39" s="5" t="s">
        <v>363</v>
      </c>
      <c r="C39" s="81"/>
      <c r="D39" s="67">
        <f>投入係数表!C39</f>
        <v>9.5838684326541559E-5</v>
      </c>
      <c r="E39" s="68">
        <f>$C$5*D39</f>
        <v>9.5838684326541562E-3</v>
      </c>
      <c r="F39" s="67">
        <f>分析係数表!C42</f>
        <v>0.63104308840742951</v>
      </c>
      <c r="G39" s="68">
        <f>E39*F39</f>
        <v>6.0478339346325492E-3</v>
      </c>
      <c r="H39" s="68">
        <v>1.5229782749404426E-2</v>
      </c>
      <c r="I39" s="68">
        <f>C39+H39</f>
        <v>1.5229782749404426E-2</v>
      </c>
      <c r="J39" s="67">
        <f>分析係数表!G42</f>
        <v>0.48778127268328092</v>
      </c>
      <c r="K39" s="69">
        <f>I39*J39</f>
        <v>7.4288028121943682E-3</v>
      </c>
      <c r="L39" s="70"/>
      <c r="M39" s="71"/>
      <c r="N39" s="72">
        <f>分析係数表!H42</f>
        <v>1.0655104073296274E-2</v>
      </c>
      <c r="O39" s="73">
        <f t="shared" si="3"/>
        <v>0.10933964876409313</v>
      </c>
      <c r="P39" s="67">
        <f>分析係数表!C42</f>
        <v>0.63104308840742951</v>
      </c>
      <c r="Q39" s="73">
        <f>O39*P39</f>
        <v>6.8998029641476916E-2</v>
      </c>
      <c r="R39" s="74">
        <v>7.5200819361528851E-2</v>
      </c>
      <c r="S39" s="75">
        <f>I39+R39</f>
        <v>9.0430602110933275E-2</v>
      </c>
      <c r="T39" s="76">
        <f>分析係数表!F42</f>
        <v>0.56029864159552034</v>
      </c>
      <c r="U39" s="77">
        <f t="shared" si="6"/>
        <v>5.0668143521420905E-2</v>
      </c>
      <c r="V39" s="78">
        <f>分析係数表!D42</f>
        <v>0.23200027651999586</v>
      </c>
      <c r="W39" s="158">
        <f t="shared" si="7"/>
        <v>0</v>
      </c>
      <c r="X39" s="67">
        <f>分析係数表!E42</f>
        <v>0.19107531713387024</v>
      </c>
      <c r="Y39" s="157">
        <f t="shared" si="8"/>
        <v>0</v>
      </c>
    </row>
    <row r="40" spans="1:25" x14ac:dyDescent="0.15">
      <c r="A40" s="6" t="s">
        <v>192</v>
      </c>
      <c r="B40" s="5" t="s">
        <v>41</v>
      </c>
      <c r="C40" s="81"/>
      <c r="D40" s="67">
        <f>投入係数表!C40</f>
        <v>1.9876943129324722E-2</v>
      </c>
      <c r="E40" s="68">
        <f>$C$5*D40</f>
        <v>1.9876943129324722</v>
      </c>
      <c r="F40" s="67">
        <f>分析係数表!C43</f>
        <v>0.62059958859811692</v>
      </c>
      <c r="G40" s="68">
        <f>E40*F40</f>
        <v>1.2335622728647089</v>
      </c>
      <c r="H40" s="68">
        <v>1.8523391584116824</v>
      </c>
      <c r="I40" s="68">
        <f>C40+H40</f>
        <v>1.8523391584116824</v>
      </c>
      <c r="J40" s="67">
        <f>分析係数表!G43</f>
        <v>0.36935703048307378</v>
      </c>
      <c r="K40" s="69">
        <f>I40*J40</f>
        <v>0.68417449099845495</v>
      </c>
      <c r="L40" s="70"/>
      <c r="M40" s="71"/>
      <c r="N40" s="72">
        <f>分析係数表!H43</f>
        <v>1.5056593096551102E-2</v>
      </c>
      <c r="O40" s="73">
        <f t="shared" si="3"/>
        <v>0.15450647778154186</v>
      </c>
      <c r="P40" s="67">
        <f>分析係数表!C43</f>
        <v>0.62059958859811692</v>
      </c>
      <c r="Q40" s="73">
        <f>O40*P40</f>
        <v>9.5886656546968971E-2</v>
      </c>
      <c r="R40" s="74">
        <v>0.38610590115513171</v>
      </c>
      <c r="S40" s="75">
        <f>I40+R40</f>
        <v>2.2384450595668142</v>
      </c>
      <c r="T40" s="76">
        <f>分析係数表!F43</f>
        <v>0.6240370889543333</v>
      </c>
      <c r="U40" s="77">
        <f t="shared" si="6"/>
        <v>1.3968727387562838</v>
      </c>
      <c r="V40" s="78">
        <f>分析係数表!D43</f>
        <v>0.12357626341216665</v>
      </c>
      <c r="W40" s="158">
        <f t="shared" si="7"/>
        <v>0</v>
      </c>
      <c r="X40" s="67">
        <f>分析係数表!E43</f>
        <v>9.9504023114151852E-2</v>
      </c>
      <c r="Y40" s="157">
        <f t="shared" si="8"/>
        <v>0</v>
      </c>
    </row>
    <row r="41" spans="1:25" x14ac:dyDescent="0.15">
      <c r="A41" s="6" t="s">
        <v>337</v>
      </c>
      <c r="B41" s="5" t="s">
        <v>342</v>
      </c>
      <c r="C41" s="81"/>
      <c r="D41" s="67">
        <f>投入係数表!C41</f>
        <v>5.7503210595924937E-5</v>
      </c>
      <c r="E41" s="68">
        <f>$C$5*D41</f>
        <v>5.7503210595924933E-3</v>
      </c>
      <c r="F41" s="67">
        <f>分析係数表!C44</f>
        <v>0.64669075076632776</v>
      </c>
      <c r="G41" s="68">
        <f>E41*F41</f>
        <v>3.718679443175295E-3</v>
      </c>
      <c r="H41" s="68">
        <v>9.6323521274946765E-3</v>
      </c>
      <c r="I41" s="68">
        <f>C41+H41</f>
        <v>9.6323521274946765E-3</v>
      </c>
      <c r="J41" s="67">
        <f>分析係数表!G44</f>
        <v>0.2706786499583716</v>
      </c>
      <c r="K41" s="69">
        <f>I41*J41</f>
        <v>2.6072720697939075E-3</v>
      </c>
      <c r="L41" s="70"/>
      <c r="M41" s="71"/>
      <c r="N41" s="72">
        <f>分析係数表!H44</f>
        <v>0.11660878839741158</v>
      </c>
      <c r="O41" s="73">
        <f t="shared" si="3"/>
        <v>1.1966062347652977</v>
      </c>
      <c r="P41" s="67">
        <f>分析係数表!C44</f>
        <v>0.64669075076632776</v>
      </c>
      <c r="Q41" s="73">
        <f>O41*P41</f>
        <v>0.77383418433203899</v>
      </c>
      <c r="R41" s="74">
        <v>0.78826211732333795</v>
      </c>
      <c r="S41" s="75">
        <f>I41+R41</f>
        <v>0.79789446945083264</v>
      </c>
      <c r="T41" s="76">
        <f>分析係数表!F44</f>
        <v>0.52072668274875644</v>
      </c>
      <c r="U41" s="77">
        <f t="shared" si="6"/>
        <v>0.41548494026071109</v>
      </c>
      <c r="V41" s="78">
        <f>分析係数表!D44</f>
        <v>0.15730632111521464</v>
      </c>
      <c r="W41" s="158">
        <f t="shared" si="7"/>
        <v>0</v>
      </c>
      <c r="X41" s="67">
        <f>分析係数表!E44</f>
        <v>0.11255043442990414</v>
      </c>
      <c r="Y41" s="157">
        <f t="shared" si="8"/>
        <v>0</v>
      </c>
    </row>
    <row r="42" spans="1:25" x14ac:dyDescent="0.15">
      <c r="A42" s="6" t="s">
        <v>338</v>
      </c>
      <c r="B42" s="5" t="s">
        <v>276</v>
      </c>
      <c r="C42" s="81"/>
      <c r="D42" s="67">
        <f>投入係数表!C42</f>
        <v>1.2075674225144237E-3</v>
      </c>
      <c r="E42" s="68">
        <f>$C$5*D42</f>
        <v>0.12075674225144237</v>
      </c>
      <c r="F42" s="67">
        <f>分析係数表!C45</f>
        <v>1</v>
      </c>
      <c r="G42" s="68">
        <f>E42*F42</f>
        <v>0.12075674225144237</v>
      </c>
      <c r="H42" s="68">
        <v>0.15103649395760893</v>
      </c>
      <c r="I42" s="68">
        <f>C42+H42</f>
        <v>0.15103649395760893</v>
      </c>
      <c r="J42" s="67">
        <f>分析係数表!G45</f>
        <v>0</v>
      </c>
      <c r="K42" s="69">
        <f>I42*J42</f>
        <v>0</v>
      </c>
      <c r="L42" s="70"/>
      <c r="M42" s="71"/>
      <c r="N42" s="72">
        <f>分析係数表!H45</f>
        <v>0</v>
      </c>
      <c r="O42" s="73">
        <f t="shared" si="3"/>
        <v>0</v>
      </c>
      <c r="P42" s="67">
        <f>分析係数表!C45</f>
        <v>1</v>
      </c>
      <c r="Q42" s="73">
        <f>O42*P42</f>
        <v>0</v>
      </c>
      <c r="R42" s="74">
        <v>1.3475543432009698E-2</v>
      </c>
      <c r="S42" s="75">
        <f>I42+R42</f>
        <v>0.16451203738961862</v>
      </c>
      <c r="T42" s="76">
        <f>分析係数表!F45</f>
        <v>0</v>
      </c>
      <c r="U42" s="77">
        <f t="shared" si="6"/>
        <v>0</v>
      </c>
      <c r="V42" s="78">
        <f>分析係数表!D45</f>
        <v>0</v>
      </c>
      <c r="W42" s="158">
        <f t="shared" si="7"/>
        <v>0</v>
      </c>
      <c r="X42" s="67">
        <f>分析係数表!E45</f>
        <v>0</v>
      </c>
      <c r="Y42" s="157">
        <f t="shared" si="8"/>
        <v>0</v>
      </c>
    </row>
    <row r="43" spans="1:25" x14ac:dyDescent="0.15">
      <c r="A43" s="6" t="s">
        <v>339</v>
      </c>
      <c r="B43" s="5" t="s">
        <v>277</v>
      </c>
      <c r="C43" s="81"/>
      <c r="D43" s="67">
        <f>投入係数表!C43</f>
        <v>1.1692319487838071E-3</v>
      </c>
      <c r="E43" s="68">
        <f>$C$5*D43</f>
        <v>0.11692319487838071</v>
      </c>
      <c r="F43" s="67">
        <f>分析係数表!C46</f>
        <v>0.9523590920683499</v>
      </c>
      <c r="G43" s="68">
        <f>E43*F43</f>
        <v>0.11135286771610539</v>
      </c>
      <c r="H43" s="68">
        <v>0.14228153827187148</v>
      </c>
      <c r="I43" s="68">
        <f>C43+H43</f>
        <v>0.14228153827187148</v>
      </c>
      <c r="J43" s="67">
        <f>分析係数表!G46</f>
        <v>9.2904052538843509E-3</v>
      </c>
      <c r="K43" s="69">
        <f>I43*J43</f>
        <v>1.3218531506917421E-3</v>
      </c>
      <c r="L43" s="70"/>
      <c r="M43" s="71"/>
      <c r="N43" s="72">
        <f>分析係数表!H46</f>
        <v>3.275825467872984E-5</v>
      </c>
      <c r="O43" s="73">
        <f t="shared" si="3"/>
        <v>3.361558963721102E-4</v>
      </c>
      <c r="P43" s="67">
        <f>分析係数表!C46</f>
        <v>0.9523590920683499</v>
      </c>
      <c r="Q43" s="73">
        <f>O43*P43</f>
        <v>3.2014112426236518E-4</v>
      </c>
      <c r="R43" s="74">
        <v>1.1532276076322708E-2</v>
      </c>
      <c r="S43" s="75">
        <f>I43+R43</f>
        <v>0.15381381434819419</v>
      </c>
      <c r="T43" s="76">
        <f>分析係数表!F46</f>
        <v>0.3134710876181323</v>
      </c>
      <c r="U43" s="77">
        <f t="shared" si="6"/>
        <v>4.8216183674421917E-2</v>
      </c>
      <c r="V43" s="78">
        <f>分析係数表!D46</f>
        <v>5.552885898873405E-3</v>
      </c>
      <c r="W43" s="158">
        <f t="shared" si="7"/>
        <v>0</v>
      </c>
      <c r="X43" s="67">
        <f>分析係数表!E46</f>
        <v>1.6017940092904054E-2</v>
      </c>
      <c r="Y43" s="157">
        <f t="shared" si="8"/>
        <v>0</v>
      </c>
    </row>
    <row r="44" spans="1:25" x14ac:dyDescent="0.15">
      <c r="A44" s="183">
        <v>40</v>
      </c>
      <c r="B44" s="12" t="s">
        <v>148</v>
      </c>
      <c r="C44" s="187">
        <f>SUM(C5:C43)</f>
        <v>100</v>
      </c>
      <c r="D44" s="83">
        <f>投入係数表!C44</f>
        <v>0.54273446934120484</v>
      </c>
      <c r="E44" s="82">
        <f>SUM(E5:E43)</f>
        <v>54.273446934120486</v>
      </c>
      <c r="F44" s="83">
        <f>分析係数表!C47</f>
        <v>0.46786164393083407</v>
      </c>
      <c r="G44" s="82">
        <f>SUM(G5:G43)</f>
        <v>14.158117852930124</v>
      </c>
      <c r="H44" s="82">
        <f>SUM(H5:H43)</f>
        <v>17.022362969019412</v>
      </c>
      <c r="I44" s="82">
        <f>SUM(I5:I43)</f>
        <v>117.02236296901941</v>
      </c>
      <c r="J44" s="83">
        <f>分析係数表!G47</f>
        <v>0.21497759441460212</v>
      </c>
      <c r="K44" s="84">
        <f>SUM(K5:K43)</f>
        <v>15.893209655560002</v>
      </c>
      <c r="L44" s="85">
        <f>最終需要_まとめ!$L$34</f>
        <v>0.64566666666666661</v>
      </c>
      <c r="M44" s="82">
        <f>K44*L44</f>
        <v>10.261715700939908</v>
      </c>
      <c r="N44" s="86">
        <f>分析係数表!H47</f>
        <v>1</v>
      </c>
      <c r="O44" s="87">
        <f>SUM(O5:O43)</f>
        <v>10.261715700939909</v>
      </c>
      <c r="P44" s="83">
        <f>分析係数表!C47</f>
        <v>0.46786164393083407</v>
      </c>
      <c r="Q44" s="87">
        <f>SUM(Q5:Q43)</f>
        <v>6.5899034896680755</v>
      </c>
      <c r="R44" s="82">
        <f>SUM(R5:R43)</f>
        <v>7.9066902234006946</v>
      </c>
      <c r="S44" s="88">
        <f>SUM(S5:S43)</f>
        <v>124.9290531924201</v>
      </c>
      <c r="T44" s="89">
        <f>分析係数表!F47</f>
        <v>0.45241141751681985</v>
      </c>
      <c r="U44" s="90">
        <f>SUM(U5:U43)</f>
        <v>58.302432452979765</v>
      </c>
      <c r="V44" s="91">
        <f>分析係数表!D47</f>
        <v>5.5289104631778725E-2</v>
      </c>
      <c r="W44" s="155">
        <f>SUM(W5:W43)</f>
        <v>21</v>
      </c>
      <c r="X44" s="83">
        <f>分析係数表!E47</f>
        <v>4.6297221440055228E-2</v>
      </c>
      <c r="Y44" s="156">
        <f>SUM(Y5:Y43)</f>
        <v>11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263</v>
      </c>
      <c r="S2" s="3" t="s">
        <v>150</v>
      </c>
      <c r="U2" s="55" t="s">
        <v>207</v>
      </c>
      <c r="W2" s="3" t="s">
        <v>127</v>
      </c>
      <c r="Y2" s="3" t="s">
        <v>151</v>
      </c>
    </row>
    <row r="3" spans="1:25" ht="45" x14ac:dyDescent="0.15">
      <c r="B3" s="56"/>
      <c r="C3" s="57" t="s">
        <v>225</v>
      </c>
      <c r="D3" s="57" t="s">
        <v>305</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投入係数表!D5</f>
        <v>1.9497928345113332E-3</v>
      </c>
      <c r="E5" s="68">
        <f t="shared" ref="E5:E38" si="0">$C$6*D5</f>
        <v>0.19497928345113333</v>
      </c>
      <c r="F5" s="67">
        <f>分析係数表!C8</f>
        <v>0.17777947964604235</v>
      </c>
      <c r="G5" s="68">
        <f t="shared" ref="G5:G38" si="1">E5*F5</f>
        <v>3.4663315553700683E-2</v>
      </c>
      <c r="H5" s="68">
        <f t="array" ref="H5:H43">MMULT(逆行列係数!C5:AO43,'2'!G5:G43)</f>
        <v>6.9816315331103024E-2</v>
      </c>
      <c r="I5" s="68">
        <f t="shared" ref="I5:I38" si="2">C5+H5</f>
        <v>6.9816315331103024E-2</v>
      </c>
      <c r="J5" s="67">
        <f>分析係数表!G8</f>
        <v>0.11983669088190757</v>
      </c>
      <c r="K5" s="69">
        <f t="shared" ref="K5:K38" si="3">I5*J5</f>
        <v>8.3665561988471773E-3</v>
      </c>
      <c r="L5" s="70" t="s">
        <v>179</v>
      </c>
      <c r="M5" s="71" t="s">
        <v>179</v>
      </c>
      <c r="N5" s="72">
        <f>分析係数表!H8</f>
        <v>9.9318531954874535E-3</v>
      </c>
      <c r="O5" s="73">
        <f t="shared" ref="O5:O43" si="4">$M$44*N5</f>
        <v>0.18464173892847519</v>
      </c>
      <c r="P5" s="67">
        <f>分析係数表!C8</f>
        <v>0.17777947964604235</v>
      </c>
      <c r="Q5" s="73">
        <f t="shared" ref="Q5:Q38" si="5">O5*P5</f>
        <v>3.282551226764472E-2</v>
      </c>
      <c r="R5" s="74">
        <f t="array" ref="R5:R43">MMULT(逆行列係数!C5:AO43,'2'!Q5:Q43)</f>
        <v>5.5480504561134486E-2</v>
      </c>
      <c r="S5" s="75">
        <f t="shared" ref="S5:S38" si="6">I5+R5</f>
        <v>0.12529681989223751</v>
      </c>
      <c r="T5" s="76">
        <f>分析係数表!F8</f>
        <v>0.45371949933871308</v>
      </c>
      <c r="U5" s="77">
        <f t="shared" ref="U5:U43" si="7">S5*T5</f>
        <v>5.6849610390238912E-2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66">
        <f>最終需要_まとめ!$C$7</f>
        <v>100</v>
      </c>
      <c r="D6" s="67">
        <f>投入係数表!D6</f>
        <v>0.13477942968559589</v>
      </c>
      <c r="E6" s="68">
        <f t="shared" si="0"/>
        <v>13.477942968559589</v>
      </c>
      <c r="F6" s="67">
        <f>分析係数表!C9</f>
        <v>0.42124201973302378</v>
      </c>
      <c r="G6" s="68">
        <f t="shared" si="1"/>
        <v>5.6774759179225471</v>
      </c>
      <c r="H6" s="68">
        <v>6.0222694016422231</v>
      </c>
      <c r="I6" s="68">
        <f t="shared" si="2"/>
        <v>106.02226940164222</v>
      </c>
      <c r="J6" s="67">
        <f>分析係数表!G9</f>
        <v>0.24981720692176457</v>
      </c>
      <c r="K6" s="69">
        <f t="shared" si="3"/>
        <v>26.486187213425122</v>
      </c>
      <c r="L6" s="70"/>
      <c r="M6" s="71"/>
      <c r="N6" s="72">
        <f>分析係数表!H9</f>
        <v>5.1224917855464795E-4</v>
      </c>
      <c r="O6" s="73">
        <f t="shared" si="4"/>
        <v>9.523155168663474E-3</v>
      </c>
      <c r="P6" s="67">
        <f>分析係数表!C9</f>
        <v>0.42124201973302378</v>
      </c>
      <c r="Q6" s="73">
        <f t="shared" si="5"/>
        <v>4.0115531174787864E-3</v>
      </c>
      <c r="R6" s="74">
        <v>5.3069520750539728E-3</v>
      </c>
      <c r="S6" s="75">
        <f t="shared" si="6"/>
        <v>106.02757635371728</v>
      </c>
      <c r="T6" s="76">
        <f>分析係数表!F9</f>
        <v>0.68072142334876917</v>
      </c>
      <c r="U6" s="77">
        <f t="shared" si="7"/>
        <v>72.175242689722722</v>
      </c>
      <c r="V6" s="78">
        <f>分析係数表!D9</f>
        <v>0.14428466975383866</v>
      </c>
      <c r="W6" s="158">
        <f t="shared" si="8"/>
        <v>15</v>
      </c>
      <c r="X6" s="67">
        <f>分析係数表!E9</f>
        <v>9.1640263222032656E-2</v>
      </c>
      <c r="Y6" s="157">
        <f t="shared" si="9"/>
        <v>10</v>
      </c>
    </row>
    <row r="7" spans="1:25" x14ac:dyDescent="0.15">
      <c r="A7" s="6" t="s">
        <v>218</v>
      </c>
      <c r="B7" s="5" t="s">
        <v>264</v>
      </c>
      <c r="C7" s="81"/>
      <c r="D7" s="67">
        <f>投入係数表!D7</f>
        <v>0</v>
      </c>
      <c r="E7" s="68">
        <f t="shared" si="0"/>
        <v>0</v>
      </c>
      <c r="F7" s="67">
        <f>分析係数表!C10</f>
        <v>0.36396764732023823</v>
      </c>
      <c r="G7" s="68">
        <f t="shared" si="1"/>
        <v>0</v>
      </c>
      <c r="H7" s="68">
        <v>1.1582763251371937E-2</v>
      </c>
      <c r="I7" s="68">
        <f t="shared" si="2"/>
        <v>1.1582763251371937E-2</v>
      </c>
      <c r="J7" s="67">
        <f>分析係数表!G10</f>
        <v>0.17997125059894586</v>
      </c>
      <c r="K7" s="69">
        <f t="shared" si="3"/>
        <v>2.0845643877409198E-3</v>
      </c>
      <c r="L7" s="70"/>
      <c r="M7" s="71"/>
      <c r="N7" s="72">
        <f>分析係数表!H10</f>
        <v>1.1645238378928864E-3</v>
      </c>
      <c r="O7" s="73">
        <f t="shared" si="4"/>
        <v>2.164950510443496E-2</v>
      </c>
      <c r="P7" s="67">
        <f>分析係数表!C10</f>
        <v>0.36396764732023823</v>
      </c>
      <c r="Q7" s="73">
        <f t="shared" si="5"/>
        <v>7.8797194385086811E-3</v>
      </c>
      <c r="R7" s="74">
        <v>1.6105124327776128E-2</v>
      </c>
      <c r="S7" s="75">
        <f t="shared" si="6"/>
        <v>2.7687887579148064E-2</v>
      </c>
      <c r="T7" s="76">
        <f>分析係数表!F10</f>
        <v>0.526018207954001</v>
      </c>
      <c r="U7" s="77">
        <f t="shared" si="7"/>
        <v>1.4564333006415308E-2</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投入係数表!D8</f>
        <v>4.874482086278333E-4</v>
      </c>
      <c r="E8" s="68">
        <f t="shared" si="0"/>
        <v>4.8744820862783332E-2</v>
      </c>
      <c r="F8" s="67">
        <f>分析係数表!C11</f>
        <v>1.3444674968404846E-2</v>
      </c>
      <c r="G8" s="68">
        <f t="shared" si="1"/>
        <v>6.5535827289324141E-4</v>
      </c>
      <c r="H8" s="68">
        <v>6.6904180629585377E-3</v>
      </c>
      <c r="I8" s="68">
        <f t="shared" si="2"/>
        <v>6.6904180629585377E-3</v>
      </c>
      <c r="J8" s="67">
        <f>分析係数表!G11</f>
        <v>0.34123955862637928</v>
      </c>
      <c r="K8" s="69">
        <f t="shared" si="3"/>
        <v>2.283035306829927E-3</v>
      </c>
      <c r="L8" s="70"/>
      <c r="M8" s="71"/>
      <c r="N8" s="72">
        <f>分析係数表!H11</f>
        <v>-1.9911880294914216E-5</v>
      </c>
      <c r="O8" s="73">
        <f t="shared" si="4"/>
        <v>-3.7017907238691877E-4</v>
      </c>
      <c r="P8" s="67">
        <f>分析係数表!C11</f>
        <v>1.3444674968404846E-2</v>
      </c>
      <c r="Q8" s="73">
        <f t="shared" si="5"/>
        <v>-4.9769373083477324E-6</v>
      </c>
      <c r="R8" s="74">
        <v>1.7795739208245231E-2</v>
      </c>
      <c r="S8" s="75">
        <f t="shared" si="6"/>
        <v>2.4486157271203769E-2</v>
      </c>
      <c r="T8" s="76">
        <f>分析係数表!F11</f>
        <v>0.57409508095287198</v>
      </c>
      <c r="U8" s="77">
        <f t="shared" si="7"/>
        <v>1.4057382440836482E-2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投入係数表!D9</f>
        <v>2.9490616621983913E-2</v>
      </c>
      <c r="E9" s="68">
        <f t="shared" si="0"/>
        <v>2.9490616621983912</v>
      </c>
      <c r="F9" s="67">
        <f>分析係数表!C12</f>
        <v>0.28285269962977577</v>
      </c>
      <c r="G9" s="68">
        <f t="shared" si="1"/>
        <v>0.83415005252748875</v>
      </c>
      <c r="H9" s="68">
        <v>0.94086326162932143</v>
      </c>
      <c r="I9" s="68">
        <f t="shared" si="2"/>
        <v>0.94086326162932143</v>
      </c>
      <c r="J9" s="67">
        <f>分析係数表!G12</f>
        <v>0.13743688539340115</v>
      </c>
      <c r="K9" s="69">
        <f t="shared" si="3"/>
        <v>0.12930931625941067</v>
      </c>
      <c r="L9" s="70"/>
      <c r="M9" s="71"/>
      <c r="N9" s="72">
        <f>分析係数表!H12</f>
        <v>7.6503049889858399E-2</v>
      </c>
      <c r="O9" s="73">
        <f t="shared" si="4"/>
        <v>1.422257849261541</v>
      </c>
      <c r="P9" s="67">
        <f>分析係数表!C12</f>
        <v>0.28285269962977577</v>
      </c>
      <c r="Q9" s="73">
        <f t="shared" si="5"/>
        <v>0.40228947223326555</v>
      </c>
      <c r="R9" s="74">
        <v>0.48981295891678805</v>
      </c>
      <c r="S9" s="75">
        <f t="shared" si="6"/>
        <v>1.4306762205461094</v>
      </c>
      <c r="T9" s="76">
        <f>分析係数表!F12</f>
        <v>0.33885954419874881</v>
      </c>
      <c r="U9" s="77">
        <f t="shared" si="7"/>
        <v>0.48479829199024327</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投入係数表!D10</f>
        <v>1.9497928345113332E-3</v>
      </c>
      <c r="E10" s="68">
        <f t="shared" si="0"/>
        <v>0.19497928345113333</v>
      </c>
      <c r="F10" s="67">
        <f>分析係数表!C13</f>
        <v>8.2857707463935726E-2</v>
      </c>
      <c r="G10" s="68">
        <f t="shared" si="1"/>
        <v>1.6155536429721808E-2</v>
      </c>
      <c r="H10" s="68">
        <v>1.9803276146808661E-2</v>
      </c>
      <c r="I10" s="68">
        <f t="shared" si="2"/>
        <v>1.9803276146808661E-2</v>
      </c>
      <c r="J10" s="67">
        <f>分析係数表!G13</f>
        <v>0.24536311575828371</v>
      </c>
      <c r="K10" s="69">
        <f t="shared" si="3"/>
        <v>4.8589935376026723E-3</v>
      </c>
      <c r="L10" s="70"/>
      <c r="M10" s="71"/>
      <c r="N10" s="72">
        <f>分析係数表!H13</f>
        <v>1.5229376832013421E-2</v>
      </c>
      <c r="O10" s="73">
        <f t="shared" si="4"/>
        <v>0.28312728407399496</v>
      </c>
      <c r="P10" s="67">
        <f>分析係数表!C13</f>
        <v>8.2857707463935726E-2</v>
      </c>
      <c r="Q10" s="73">
        <f t="shared" si="5"/>
        <v>2.3459277678861704E-2</v>
      </c>
      <c r="R10" s="74">
        <v>2.597999273478693E-2</v>
      </c>
      <c r="S10" s="75">
        <f t="shared" si="6"/>
        <v>4.578326888159559E-2</v>
      </c>
      <c r="T10" s="76">
        <f>分析係数表!F13</f>
        <v>0.38525314111513148</v>
      </c>
      <c r="U10" s="77">
        <f t="shared" si="7"/>
        <v>1.7638148147153355E-2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投入係数表!D11</f>
        <v>9.5052400682427499E-3</v>
      </c>
      <c r="E11" s="68">
        <f t="shared" si="0"/>
        <v>0.95052400682427496</v>
      </c>
      <c r="F11" s="67">
        <f>分析係数表!C14</f>
        <v>0.18904232356765083</v>
      </c>
      <c r="G11" s="68">
        <f t="shared" si="1"/>
        <v>0.17968926685689454</v>
      </c>
      <c r="H11" s="68">
        <v>0.25251661748985382</v>
      </c>
      <c r="I11" s="68">
        <f t="shared" si="2"/>
        <v>0.25251661748985382</v>
      </c>
      <c r="J11" s="67">
        <f>分析係数表!G14</f>
        <v>0.16324783844948645</v>
      </c>
      <c r="K11" s="69">
        <f t="shared" si="3"/>
        <v>4.1222791977794424E-2</v>
      </c>
      <c r="L11" s="70"/>
      <c r="M11" s="71"/>
      <c r="N11" s="72">
        <f>分析係数表!H14</f>
        <v>1.012936620163862E-3</v>
      </c>
      <c r="O11" s="73">
        <f t="shared" si="4"/>
        <v>1.8831367650134545E-2</v>
      </c>
      <c r="P11" s="67">
        <f>分析係数表!C14</f>
        <v>0.18904232356765083</v>
      </c>
      <c r="Q11" s="73">
        <f t="shared" si="5"/>
        <v>3.5599254965381273E-3</v>
      </c>
      <c r="R11" s="74">
        <v>2.0568652573631368E-2</v>
      </c>
      <c r="S11" s="75">
        <f t="shared" si="6"/>
        <v>0.27308527006348521</v>
      </c>
      <c r="T11" s="76">
        <f>分析係数表!F14</f>
        <v>0.31391081065397786</v>
      </c>
      <c r="U11" s="77">
        <f t="shared" si="7"/>
        <v>8.5724418503289115E-2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投入係数表!D12</f>
        <v>4.874482086278333E-4</v>
      </c>
      <c r="E12" s="68">
        <f t="shared" si="0"/>
        <v>4.8744820862783332E-2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0.12604597414774585</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投入係数表!D13</f>
        <v>9.5052400682427499E-3</v>
      </c>
      <c r="E13" s="68">
        <f t="shared" si="0"/>
        <v>0.95052400682427496</v>
      </c>
      <c r="F13" s="67">
        <f>分析係数表!C16</f>
        <v>0.18624360370728099</v>
      </c>
      <c r="G13" s="68">
        <f t="shared" si="1"/>
        <v>0.17702901644123711</v>
      </c>
      <c r="H13" s="68">
        <v>0.21290947489097647</v>
      </c>
      <c r="I13" s="68">
        <f t="shared" si="2"/>
        <v>0.21290947489097647</v>
      </c>
      <c r="J13" s="67">
        <f>分析係数表!G16</f>
        <v>3.3443467200273011E-2</v>
      </c>
      <c r="K13" s="69">
        <f t="shared" si="3"/>
        <v>7.1204310401437217E-3</v>
      </c>
      <c r="L13" s="70"/>
      <c r="M13" s="71"/>
      <c r="N13" s="72">
        <f>分析係数表!H16</f>
        <v>1.544069969062719E-2</v>
      </c>
      <c r="O13" s="73">
        <f t="shared" si="4"/>
        <v>0.28705595874545614</v>
      </c>
      <c r="P13" s="67">
        <f>分析係数表!C16</f>
        <v>0.18624360370728099</v>
      </c>
      <c r="Q13" s="73">
        <f t="shared" si="5"/>
        <v>5.3462336222402332E-2</v>
      </c>
      <c r="R13" s="74">
        <v>9.7787748258141724E-2</v>
      </c>
      <c r="S13" s="75">
        <f t="shared" si="6"/>
        <v>0.31069722314911818</v>
      </c>
      <c r="T13" s="76">
        <f>分析係数表!F16</f>
        <v>0.28910915662276826</v>
      </c>
      <c r="U13" s="77">
        <f t="shared" si="7"/>
        <v>8.9825412149677583E-2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投入係数表!D14</f>
        <v>1.4867170363148916E-2</v>
      </c>
      <c r="E14" s="68">
        <f t="shared" si="0"/>
        <v>1.4867170363148916</v>
      </c>
      <c r="F14" s="67">
        <f>分析係数表!C17</f>
        <v>8.6758716707685424E-2</v>
      </c>
      <c r="G14" s="68">
        <f t="shared" si="1"/>
        <v>0.12898566217813334</v>
      </c>
      <c r="H14" s="68">
        <v>0.14777030582721348</v>
      </c>
      <c r="I14" s="68">
        <f t="shared" si="2"/>
        <v>0.14777030582721348</v>
      </c>
      <c r="J14" s="67">
        <f>分析係数表!G17</f>
        <v>0.21883055467982124</v>
      </c>
      <c r="K14" s="69">
        <f t="shared" si="3"/>
        <v>3.2336657989375947E-2</v>
      </c>
      <c r="L14" s="70"/>
      <c r="M14" s="71"/>
      <c r="N14" s="72">
        <f>分析係数表!H17</f>
        <v>2.866347284388861E-3</v>
      </c>
      <c r="O14" s="73">
        <f t="shared" si="4"/>
        <v>5.3287874533116932E-2</v>
      </c>
      <c r="P14" s="67">
        <f>分析係数表!C17</f>
        <v>8.6758716707685424E-2</v>
      </c>
      <c r="Q14" s="73">
        <f t="shared" si="5"/>
        <v>4.6231876105733765E-3</v>
      </c>
      <c r="R14" s="74">
        <v>9.7186763229396202E-3</v>
      </c>
      <c r="S14" s="75">
        <f t="shared" si="6"/>
        <v>0.15748898215015311</v>
      </c>
      <c r="T14" s="76">
        <f>分析係数表!F17</f>
        <v>0.34508465775272146</v>
      </c>
      <c r="U14" s="77">
        <f t="shared" si="7"/>
        <v>5.4347031505110048E-2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投入係数表!D15</f>
        <v>4.874482086278333E-4</v>
      </c>
      <c r="E15" s="68">
        <f t="shared" si="0"/>
        <v>4.8744820862783332E-2</v>
      </c>
      <c r="F15" s="67">
        <f>分析係数表!C18</f>
        <v>0.36451017494166671</v>
      </c>
      <c r="G15" s="68">
        <f t="shared" si="1"/>
        <v>1.7767983180193358E-2</v>
      </c>
      <c r="H15" s="68">
        <v>2.6914338512165892E-2</v>
      </c>
      <c r="I15" s="68">
        <f t="shared" si="2"/>
        <v>2.6914338512165892E-2</v>
      </c>
      <c r="J15" s="67">
        <f>分析係数表!G18</f>
        <v>0.21601264645713222</v>
      </c>
      <c r="K15" s="69">
        <f t="shared" si="3"/>
        <v>5.8138374896560688E-3</v>
      </c>
      <c r="L15" s="70"/>
      <c r="M15" s="71"/>
      <c r="N15" s="72">
        <f>分析係数表!H18</f>
        <v>4.846294736294444E-4</v>
      </c>
      <c r="O15" s="73">
        <f t="shared" si="4"/>
        <v>9.0096809714816199E-3</v>
      </c>
      <c r="P15" s="67">
        <f>分析係数表!C18</f>
        <v>0.36451017494166671</v>
      </c>
      <c r="Q15" s="73">
        <f t="shared" si="5"/>
        <v>3.2841203870833707E-3</v>
      </c>
      <c r="R15" s="74">
        <v>8.9797705941788014E-3</v>
      </c>
      <c r="S15" s="75">
        <f t="shared" si="6"/>
        <v>3.589410910634469E-2</v>
      </c>
      <c r="T15" s="76">
        <f>分析係数表!F18</f>
        <v>0.4650429076224129</v>
      </c>
      <c r="U15" s="77">
        <f t="shared" si="7"/>
        <v>1.6692300865330665E-2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投入係数表!D16</f>
        <v>0</v>
      </c>
      <c r="E16" s="68">
        <f t="shared" si="0"/>
        <v>0</v>
      </c>
      <c r="F16" s="67">
        <f>分析係数表!C19</f>
        <v>0.20084535872916243</v>
      </c>
      <c r="G16" s="68">
        <f t="shared" si="1"/>
        <v>0</v>
      </c>
      <c r="H16" s="68">
        <v>2.8159972219944898E-3</v>
      </c>
      <c r="I16" s="68">
        <f t="shared" si="2"/>
        <v>2.8159972219944898E-3</v>
      </c>
      <c r="J16" s="67">
        <f>分析係数表!G19</f>
        <v>5.7675100625652016E-2</v>
      </c>
      <c r="K16" s="69">
        <f t="shared" si="3"/>
        <v>1.6241292314008875E-4</v>
      </c>
      <c r="L16" s="70"/>
      <c r="M16" s="71"/>
      <c r="N16" s="72">
        <f>分析係数表!H19</f>
        <v>-1.1304809457757749E-4</v>
      </c>
      <c r="O16" s="73">
        <f t="shared" si="4"/>
        <v>-2.1016618303257325E-3</v>
      </c>
      <c r="P16" s="67">
        <f>分析係数表!C19</f>
        <v>0.20084535872916243</v>
      </c>
      <c r="Q16" s="73">
        <f t="shared" si="5"/>
        <v>-4.2210902423915983E-4</v>
      </c>
      <c r="R16" s="74">
        <v>1.0447421575870651E-3</v>
      </c>
      <c r="S16" s="75">
        <f t="shared" si="6"/>
        <v>3.8607393795815547E-3</v>
      </c>
      <c r="T16" s="76">
        <f>分析係数表!F19</f>
        <v>0.24248712237187039</v>
      </c>
      <c r="U16" s="77">
        <f t="shared" si="7"/>
        <v>9.361795823824915E-4</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投入係数表!D17</f>
        <v>0</v>
      </c>
      <c r="E17" s="68">
        <f t="shared" si="0"/>
        <v>0</v>
      </c>
      <c r="F17" s="67">
        <f>分析係数表!C20</f>
        <v>4.0655503382211911E-2</v>
      </c>
      <c r="G17" s="68">
        <f t="shared" si="1"/>
        <v>0</v>
      </c>
      <c r="H17" s="68">
        <v>4.4061515642907168E-4</v>
      </c>
      <c r="I17" s="68">
        <f t="shared" si="2"/>
        <v>4.4061515642907168E-4</v>
      </c>
      <c r="J17" s="67">
        <f>分析係数表!G20</f>
        <v>0.10009738747512385</v>
      </c>
      <c r="K17" s="69">
        <f t="shared" si="3"/>
        <v>4.4104426040493096E-5</v>
      </c>
      <c r="L17" s="70"/>
      <c r="M17" s="71"/>
      <c r="N17" s="72">
        <f>分析係数表!H20</f>
        <v>5.4629207067175944E-4</v>
      </c>
      <c r="O17" s="73">
        <f t="shared" si="4"/>
        <v>1.0156041969841111E-2</v>
      </c>
      <c r="P17" s="67">
        <f>分析係数表!C20</f>
        <v>4.0655503382211911E-2</v>
      </c>
      <c r="Q17" s="73">
        <f t="shared" si="5"/>
        <v>4.128989986547614E-4</v>
      </c>
      <c r="R17" s="74">
        <v>7.5545652022381037E-4</v>
      </c>
      <c r="S17" s="75">
        <f t="shared" si="6"/>
        <v>1.1960716766528821E-3</v>
      </c>
      <c r="T17" s="76">
        <f>分析係数表!F20</f>
        <v>0.22636236609222171</v>
      </c>
      <c r="U17" s="77">
        <f t="shared" si="7"/>
        <v>2.7074561474303715E-4</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投入係数表!D18</f>
        <v>4.874482086278333E-4</v>
      </c>
      <c r="E18" s="68">
        <f t="shared" si="0"/>
        <v>4.8744820862783332E-2</v>
      </c>
      <c r="F18" s="67">
        <f>分析係数表!C21</f>
        <v>0.20026093416848378</v>
      </c>
      <c r="G18" s="68">
        <f t="shared" si="1"/>
        <v>9.761683361856387E-3</v>
      </c>
      <c r="H18" s="68">
        <v>1.9251950919196348E-2</v>
      </c>
      <c r="I18" s="68">
        <f t="shared" si="2"/>
        <v>1.9251950919196348E-2</v>
      </c>
      <c r="J18" s="67">
        <f>分析係数表!G21</f>
        <v>0.28530595433635869</v>
      </c>
      <c r="K18" s="69">
        <f t="shared" si="3"/>
        <v>5.4926962298380523E-3</v>
      </c>
      <c r="L18" s="70"/>
      <c r="M18" s="71"/>
      <c r="N18" s="72">
        <f>分析係数表!H21</f>
        <v>9.3136214282663271E-4</v>
      </c>
      <c r="O18" s="73">
        <f t="shared" si="4"/>
        <v>1.7314827579388136E-2</v>
      </c>
      <c r="P18" s="67">
        <f>分析係数表!C21</f>
        <v>0.20026093416848378</v>
      </c>
      <c r="Q18" s="73">
        <f t="shared" si="5"/>
        <v>3.4674835460144948E-3</v>
      </c>
      <c r="R18" s="74">
        <v>1.0289816797666062E-2</v>
      </c>
      <c r="S18" s="75">
        <f t="shared" si="6"/>
        <v>2.954176771686241E-2</v>
      </c>
      <c r="T18" s="76">
        <f>分析係数表!F21</f>
        <v>0.42843035575162391</v>
      </c>
      <c r="U18" s="77">
        <f t="shared" si="7"/>
        <v>1.2656590052467201E-2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投入係数表!D19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8.0603507697151659E-4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投入係数表!D20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4.2391474418501988E-4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投入係数表!D21</f>
        <v>0</v>
      </c>
      <c r="E21" s="68">
        <f t="shared" si="0"/>
        <v>0</v>
      </c>
      <c r="F21" s="67">
        <f>分析係数表!C24</f>
        <v>0.65025853558407531</v>
      </c>
      <c r="G21" s="68">
        <f t="shared" si="1"/>
        <v>0</v>
      </c>
      <c r="H21" s="68">
        <v>1.6215248520410813E-2</v>
      </c>
      <c r="I21" s="68">
        <f t="shared" si="2"/>
        <v>1.6215248520410813E-2</v>
      </c>
      <c r="J21" s="67">
        <f>分析係数表!G24</f>
        <v>0.20860957299762456</v>
      </c>
      <c r="K21" s="69">
        <f t="shared" si="3"/>
        <v>3.382656069893263E-3</v>
      </c>
      <c r="L21" s="70"/>
      <c r="M21" s="71"/>
      <c r="N21" s="72">
        <f>分析係数表!H24</f>
        <v>1.012294301444671E-3</v>
      </c>
      <c r="O21" s="73">
        <f t="shared" si="4"/>
        <v>1.8819426389734967E-2</v>
      </c>
      <c r="P21" s="67">
        <f>分析係数表!C24</f>
        <v>0.65025853558407531</v>
      </c>
      <c r="Q21" s="73">
        <f t="shared" si="5"/>
        <v>1.223749264472136E-2</v>
      </c>
      <c r="R21" s="74">
        <v>2.5536941742683113E-2</v>
      </c>
      <c r="S21" s="75">
        <f t="shared" si="6"/>
        <v>4.175219026309393E-2</v>
      </c>
      <c r="T21" s="76">
        <f>分析係数表!F24</f>
        <v>0.3934811577649211</v>
      </c>
      <c r="U21" s="77">
        <f t="shared" si="7"/>
        <v>1.6428700163943464E-2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投入係数表!D22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8.006615097917065E-3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投入係数表!D23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0.17991299981024231</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投入係数表!D24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0.16800756319186302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投入係数表!D25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0.1365542832993745</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投入係数表!D26</f>
        <v>6.8242749207896658E-3</v>
      </c>
      <c r="E26" s="68">
        <f t="shared" si="0"/>
        <v>0.68242749207896658</v>
      </c>
      <c r="F26" s="67">
        <f>分析係数表!C29</f>
        <v>0.21798273531536294</v>
      </c>
      <c r="G26" s="68">
        <f t="shared" si="1"/>
        <v>0.14875741137777632</v>
      </c>
      <c r="H26" s="68">
        <v>0.17918676334927458</v>
      </c>
      <c r="I26" s="68">
        <f t="shared" si="2"/>
        <v>0.17918676334927458</v>
      </c>
      <c r="J26" s="67">
        <f>分析係数表!G29</f>
        <v>0.25500731246508535</v>
      </c>
      <c r="K26" s="69">
        <f t="shared" si="3"/>
        <v>4.5693934951015765E-2</v>
      </c>
      <c r="L26" s="70"/>
      <c r="M26" s="71"/>
      <c r="N26" s="72">
        <f>分析係数表!H29</f>
        <v>1.0983971257521954E-2</v>
      </c>
      <c r="O26" s="73">
        <f t="shared" si="4"/>
        <v>0.20420152346298401</v>
      </c>
      <c r="P26" s="67">
        <f>分析係数表!C29</f>
        <v>0.21798273531536294</v>
      </c>
      <c r="Q26" s="73">
        <f t="shared" si="5"/>
        <v>4.4512406640025516E-2</v>
      </c>
      <c r="R26" s="74">
        <v>6.8653644654097942E-2</v>
      </c>
      <c r="S26" s="75">
        <f t="shared" si="6"/>
        <v>0.24784040800337254</v>
      </c>
      <c r="T26" s="76">
        <f>分析係数表!F29</f>
        <v>0.40506035137493174</v>
      </c>
      <c r="U26" s="77">
        <f t="shared" si="7"/>
        <v>0.10039032275075252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投入係数表!D27</f>
        <v>1.2186205215695832E-3</v>
      </c>
      <c r="E27" s="68">
        <f t="shared" si="0"/>
        <v>0.12186205215695832</v>
      </c>
      <c r="F27" s="67">
        <f>分析係数表!C30</f>
        <v>1</v>
      </c>
      <c r="G27" s="68">
        <f t="shared" si="1"/>
        <v>0.12186205215695832</v>
      </c>
      <c r="H27" s="68">
        <v>0.16329872232744028</v>
      </c>
      <c r="I27" s="68">
        <f t="shared" si="2"/>
        <v>0.16329872232744028</v>
      </c>
      <c r="J27" s="67">
        <f>分析係数表!G30</f>
        <v>0.34480244300890089</v>
      </c>
      <c r="K27" s="69">
        <f t="shared" si="3"/>
        <v>5.6305798398733557E-2</v>
      </c>
      <c r="L27" s="70"/>
      <c r="M27" s="71"/>
      <c r="N27" s="72">
        <f>分析係数表!H30</f>
        <v>0</v>
      </c>
      <c r="O27" s="73">
        <f t="shared" si="4"/>
        <v>0</v>
      </c>
      <c r="P27" s="67">
        <f>分析係数表!C30</f>
        <v>1</v>
      </c>
      <c r="Q27" s="73">
        <f t="shared" si="5"/>
        <v>0</v>
      </c>
      <c r="R27" s="74">
        <v>0.11398251387919266</v>
      </c>
      <c r="S27" s="75">
        <f t="shared" si="6"/>
        <v>0.27728123620663292</v>
      </c>
      <c r="T27" s="76">
        <f>分析係数表!F30</f>
        <v>0.4506615325054556</v>
      </c>
      <c r="U27" s="77">
        <f t="shared" si="7"/>
        <v>0.12495998684388841</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投入係数表!D28</f>
        <v>7.0679990251035826E-3</v>
      </c>
      <c r="E28" s="68">
        <f t="shared" si="0"/>
        <v>0.70679990251035829</v>
      </c>
      <c r="F28" s="67">
        <f>分析係数表!C31</f>
        <v>0.99579475994795519</v>
      </c>
      <c r="G28" s="68">
        <f t="shared" si="1"/>
        <v>0.70382763925154035</v>
      </c>
      <c r="H28" s="68">
        <v>0.92470063951546044</v>
      </c>
      <c r="I28" s="68">
        <f t="shared" si="2"/>
        <v>0.92470063951546044</v>
      </c>
      <c r="J28" s="67">
        <f>分析係数表!G31</f>
        <v>7.0701677135993485E-2</v>
      </c>
      <c r="K28" s="69">
        <f t="shared" si="3"/>
        <v>6.5377886062468776E-2</v>
      </c>
      <c r="L28" s="70"/>
      <c r="M28" s="71"/>
      <c r="N28" s="72">
        <f>分析係数表!H31</f>
        <v>0.174828557104864</v>
      </c>
      <c r="O28" s="73">
        <f t="shared" si="4"/>
        <v>3.2502140499685455</v>
      </c>
      <c r="P28" s="67">
        <f>分析係数表!C31</f>
        <v>0.99579475994795519</v>
      </c>
      <c r="Q28" s="73">
        <f t="shared" si="5"/>
        <v>3.2365461196678988</v>
      </c>
      <c r="R28" s="74">
        <v>3.7042767029459762</v>
      </c>
      <c r="S28" s="75">
        <f t="shared" si="6"/>
        <v>4.6289773424614369</v>
      </c>
      <c r="T28" s="76">
        <f>分析係数表!F31</f>
        <v>0.32317167652288298</v>
      </c>
      <c r="U28" s="77">
        <f t="shared" si="7"/>
        <v>1.4959543683497021</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投入係数表!D29</f>
        <v>0</v>
      </c>
      <c r="E29" s="68">
        <f t="shared" si="0"/>
        <v>0</v>
      </c>
      <c r="F29" s="67">
        <f>分析係数表!C32</f>
        <v>0.99964031202931458</v>
      </c>
      <c r="G29" s="68">
        <f t="shared" si="1"/>
        <v>0</v>
      </c>
      <c r="H29" s="68">
        <v>1.3641306234255067E-2</v>
      </c>
      <c r="I29" s="68">
        <f t="shared" si="2"/>
        <v>1.3641306234255067E-2</v>
      </c>
      <c r="J29" s="67">
        <f>分析係数表!G32</f>
        <v>0.14056358670308441</v>
      </c>
      <c r="K29" s="69">
        <f t="shared" si="3"/>
        <v>1.917470931602038E-3</v>
      </c>
      <c r="L29" s="70"/>
      <c r="M29" s="71"/>
      <c r="N29" s="72">
        <f>分析係数表!H32</f>
        <v>5.58720937888101E-3</v>
      </c>
      <c r="O29" s="73">
        <f t="shared" si="4"/>
        <v>0.10387105358572944</v>
      </c>
      <c r="P29" s="67">
        <f>分析係数表!C32</f>
        <v>0.99964031202931458</v>
      </c>
      <c r="Q29" s="73">
        <f t="shared" si="5"/>
        <v>0.10383369241725224</v>
      </c>
      <c r="R29" s="74">
        <v>0.15109656886767805</v>
      </c>
      <c r="S29" s="75">
        <f t="shared" si="6"/>
        <v>0.16473787510193313</v>
      </c>
      <c r="T29" s="76">
        <f>分析係数表!F32</f>
        <v>0.48930784091666113</v>
      </c>
      <c r="U29" s="77">
        <f t="shared" si="7"/>
        <v>8.0607533983325486E-2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投入係数表!D30</f>
        <v>0</v>
      </c>
      <c r="E30" s="68">
        <f t="shared" si="0"/>
        <v>0</v>
      </c>
      <c r="F30" s="67">
        <f>分析係数表!C33</f>
        <v>0.86108134654879898</v>
      </c>
      <c r="G30" s="68">
        <f t="shared" si="1"/>
        <v>0</v>
      </c>
      <c r="H30" s="68">
        <v>2.2124000467256644E-2</v>
      </c>
      <c r="I30" s="68">
        <f t="shared" si="2"/>
        <v>2.2124000467256644E-2</v>
      </c>
      <c r="J30" s="67">
        <f>分析係数表!G33</f>
        <v>0.50957339603627816</v>
      </c>
      <c r="K30" s="69">
        <f t="shared" si="3"/>
        <v>1.1273802052008173E-2</v>
      </c>
      <c r="L30" s="70"/>
      <c r="M30" s="71"/>
      <c r="N30" s="72">
        <f>分析係数表!H33</f>
        <v>9.6636851302253027E-4</v>
      </c>
      <c r="O30" s="73">
        <f t="shared" si="4"/>
        <v>1.7965626271165137E-2</v>
      </c>
      <c r="P30" s="67">
        <f>分析係数表!C33</f>
        <v>0.86108134654879898</v>
      </c>
      <c r="Q30" s="73">
        <f t="shared" si="5"/>
        <v>1.5469865661167355E-2</v>
      </c>
      <c r="R30" s="74">
        <v>8.2154374549739756E-2</v>
      </c>
      <c r="S30" s="75">
        <f t="shared" si="6"/>
        <v>0.1042783750169964</v>
      </c>
      <c r="T30" s="76">
        <f>分析係数表!F33</f>
        <v>0.6614299372109248</v>
      </c>
      <c r="U30" s="77">
        <f t="shared" si="7"/>
        <v>6.8972839039949191E-2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投入係数表!D31</f>
        <v>2.5834755057275165E-2</v>
      </c>
      <c r="E31" s="68">
        <f t="shared" si="0"/>
        <v>2.5834755057275163</v>
      </c>
      <c r="F31" s="67">
        <f>分析係数表!C34</f>
        <v>0.32336264537596071</v>
      </c>
      <c r="G31" s="68">
        <f t="shared" si="1"/>
        <v>0.83539947379604762</v>
      </c>
      <c r="H31" s="68">
        <v>0.97854087152974156</v>
      </c>
      <c r="I31" s="68">
        <f t="shared" si="2"/>
        <v>0.97854087152974156</v>
      </c>
      <c r="J31" s="67">
        <f>分析係数表!G34</f>
        <v>0.42577322034702936</v>
      </c>
      <c r="K31" s="69">
        <f t="shared" si="3"/>
        <v>0.41663649811240683</v>
      </c>
      <c r="L31" s="70"/>
      <c r="M31" s="71"/>
      <c r="N31" s="72">
        <f>分析係数表!H34</f>
        <v>0.1563846962426603</v>
      </c>
      <c r="O31" s="73">
        <f t="shared" si="4"/>
        <v>2.907326728224862</v>
      </c>
      <c r="P31" s="67">
        <f>分析係数表!C34</f>
        <v>0.32336264537596071</v>
      </c>
      <c r="Q31" s="73">
        <f t="shared" si="5"/>
        <v>0.94012086181102816</v>
      </c>
      <c r="R31" s="74">
        <v>1.0590056831738135</v>
      </c>
      <c r="S31" s="75">
        <f t="shared" si="6"/>
        <v>2.0375465547035549</v>
      </c>
      <c r="T31" s="76">
        <f>分析係数表!F34</f>
        <v>0.70466108064911737</v>
      </c>
      <c r="U31" s="77">
        <f t="shared" si="7"/>
        <v>1.435779757110293</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投入係数表!D32</f>
        <v>8.0428954423592495E-3</v>
      </c>
      <c r="E32" s="68">
        <f t="shared" si="0"/>
        <v>0.80428954423592491</v>
      </c>
      <c r="F32" s="67">
        <f>分析係数表!C35</f>
        <v>0.71309503437584931</v>
      </c>
      <c r="G32" s="68">
        <f t="shared" si="1"/>
        <v>0.57353488019505305</v>
      </c>
      <c r="H32" s="68">
        <v>0.69830994644818045</v>
      </c>
      <c r="I32" s="68">
        <f t="shared" si="2"/>
        <v>0.69830994644818045</v>
      </c>
      <c r="J32" s="67">
        <f>分析係数表!G35</f>
        <v>0.31495703902204752</v>
      </c>
      <c r="K32" s="69">
        <f t="shared" si="3"/>
        <v>0.21993763305296349</v>
      </c>
      <c r="L32" s="70"/>
      <c r="M32" s="71"/>
      <c r="N32" s="72">
        <f>分析係数表!H35</f>
        <v>4.5217953193592612E-2</v>
      </c>
      <c r="O32" s="73">
        <f t="shared" si="4"/>
        <v>0.84064084960949381</v>
      </c>
      <c r="P32" s="67">
        <f>分析係数表!C35</f>
        <v>0.71309503437584931</v>
      </c>
      <c r="Q32" s="73">
        <f t="shared" si="5"/>
        <v>0.59945681555002517</v>
      </c>
      <c r="R32" s="74">
        <v>0.90110704025114186</v>
      </c>
      <c r="S32" s="75">
        <f t="shared" si="6"/>
        <v>1.5994169866993224</v>
      </c>
      <c r="T32" s="76">
        <f>分析係数表!F35</f>
        <v>0.6471226839613694</v>
      </c>
      <c r="U32" s="77">
        <f t="shared" si="7"/>
        <v>1.0350190132062713</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投入係数表!D33</f>
        <v>0</v>
      </c>
      <c r="E33" s="68">
        <f t="shared" si="0"/>
        <v>0</v>
      </c>
      <c r="F33" s="67">
        <f>分析係数表!C36</f>
        <v>0.97060797996518033</v>
      </c>
      <c r="G33" s="68">
        <f t="shared" si="1"/>
        <v>0</v>
      </c>
      <c r="H33" s="68">
        <v>8.1620482457287133E-2</v>
      </c>
      <c r="I33" s="68">
        <f t="shared" si="2"/>
        <v>8.1620482457287133E-2</v>
      </c>
      <c r="J33" s="67">
        <f>分析係数表!G36</f>
        <v>5.0335711627756477E-2</v>
      </c>
      <c r="K33" s="69">
        <f t="shared" si="3"/>
        <v>4.1084250678883613E-3</v>
      </c>
      <c r="L33" s="70"/>
      <c r="M33" s="71"/>
      <c r="N33" s="72">
        <f>分析係数表!H36</f>
        <v>0.16953071230897843</v>
      </c>
      <c r="O33" s="73">
        <f t="shared" si="4"/>
        <v>3.1517225341928259</v>
      </c>
      <c r="P33" s="67">
        <f>分析係数表!C36</f>
        <v>0.97060797996518033</v>
      </c>
      <c r="Q33" s="73">
        <f t="shared" si="5"/>
        <v>3.0590870423236378</v>
      </c>
      <c r="R33" s="74">
        <v>3.2427421557756348</v>
      </c>
      <c r="S33" s="75">
        <f t="shared" si="6"/>
        <v>3.3243626382329219</v>
      </c>
      <c r="T33" s="76">
        <f>分析係数表!F36</f>
        <v>0.84929702794091477</v>
      </c>
      <c r="U33" s="77">
        <f t="shared" si="7"/>
        <v>2.8233713084490391</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投入係数表!D34</f>
        <v>3.2415305873750917E-2</v>
      </c>
      <c r="E34" s="68">
        <f t="shared" si="0"/>
        <v>3.2415305873750917</v>
      </c>
      <c r="F34" s="67">
        <f>分析係数表!C37</f>
        <v>0.36942311263039118</v>
      </c>
      <c r="G34" s="68">
        <f t="shared" si="1"/>
        <v>1.1974963192747266</v>
      </c>
      <c r="H34" s="68">
        <v>1.3878164340332617</v>
      </c>
      <c r="I34" s="68">
        <f t="shared" si="2"/>
        <v>1.3878164340332617</v>
      </c>
      <c r="J34" s="67">
        <f>分析係数表!G37</f>
        <v>0.39597111115274369</v>
      </c>
      <c r="K34" s="69">
        <f t="shared" si="3"/>
        <v>0.54953521546018902</v>
      </c>
      <c r="L34" s="70"/>
      <c r="M34" s="71"/>
      <c r="N34" s="72">
        <f>分析係数表!H37</f>
        <v>4.1543568960461748E-2</v>
      </c>
      <c r="O34" s="73">
        <f t="shared" si="4"/>
        <v>0.77233086949370766</v>
      </c>
      <c r="P34" s="67">
        <f>分析係数表!C37</f>
        <v>0.36942311263039118</v>
      </c>
      <c r="Q34" s="73">
        <f t="shared" si="5"/>
        <v>0.28531687378890191</v>
      </c>
      <c r="R34" s="74">
        <v>0.40774794340313708</v>
      </c>
      <c r="S34" s="75">
        <f t="shared" si="6"/>
        <v>1.7955643774363987</v>
      </c>
      <c r="T34" s="76">
        <f>分析係数表!F37</f>
        <v>0.66956741667759523</v>
      </c>
      <c r="U34" s="77">
        <f t="shared" si="7"/>
        <v>1.2022514016784041</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投入係数表!D35</f>
        <v>4.874482086278333E-4</v>
      </c>
      <c r="E35" s="68">
        <f t="shared" si="0"/>
        <v>4.8744820862783332E-2</v>
      </c>
      <c r="F35" s="67">
        <f>分析係数表!C38</f>
        <v>0.27616293516884927</v>
      </c>
      <c r="G35" s="68">
        <f t="shared" si="1"/>
        <v>1.3461512803746004E-2</v>
      </c>
      <c r="H35" s="68">
        <v>7.0607864145803237E-2</v>
      </c>
      <c r="I35" s="68">
        <f t="shared" si="2"/>
        <v>7.0607864145803237E-2</v>
      </c>
      <c r="J35" s="67">
        <f>分析係数表!G38</f>
        <v>0.16816004220594116</v>
      </c>
      <c r="K35" s="69">
        <f t="shared" si="3"/>
        <v>1.1873421414829633E-2</v>
      </c>
      <c r="L35" s="70"/>
      <c r="M35" s="71"/>
      <c r="N35" s="72">
        <f>分析係数表!H38</f>
        <v>1.978405886979525E-2</v>
      </c>
      <c r="O35" s="73">
        <f t="shared" si="4"/>
        <v>0.36780276156740271</v>
      </c>
      <c r="P35" s="67">
        <f>分析係数表!C38</f>
        <v>0.27616293516884927</v>
      </c>
      <c r="Q35" s="73">
        <f t="shared" si="5"/>
        <v>0.10157349019766236</v>
      </c>
      <c r="R35" s="74">
        <v>0.17522202759889313</v>
      </c>
      <c r="S35" s="75">
        <f t="shared" si="6"/>
        <v>0.24582989174469638</v>
      </c>
      <c r="T35" s="76">
        <f>分析係数表!F38</f>
        <v>0.50796041491163135</v>
      </c>
      <c r="U35" s="77">
        <f t="shared" si="7"/>
        <v>0.12487185380831739</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投入係数表!D36</f>
        <v>0</v>
      </c>
      <c r="E36" s="68">
        <f t="shared" si="0"/>
        <v>0</v>
      </c>
      <c r="F36" s="67">
        <f>分析係数表!C39</f>
        <v>1</v>
      </c>
      <c r="G36" s="68">
        <f t="shared" si="1"/>
        <v>0</v>
      </c>
      <c r="H36" s="68">
        <v>2.6384980132169458E-2</v>
      </c>
      <c r="I36" s="68">
        <f t="shared" si="2"/>
        <v>2.6384980132169458E-2</v>
      </c>
      <c r="J36" s="67">
        <f>分析係数表!G39</f>
        <v>0.35248448442068531</v>
      </c>
      <c r="K36" s="69">
        <f t="shared" si="3"/>
        <v>9.3002961183377766E-3</v>
      </c>
      <c r="L36" s="70"/>
      <c r="M36" s="71"/>
      <c r="N36" s="72">
        <f>分析係数表!H39</f>
        <v>3.7835784153932967E-3</v>
      </c>
      <c r="O36" s="73">
        <f t="shared" si="4"/>
        <v>7.0339994383714355E-2</v>
      </c>
      <c r="P36" s="67">
        <f>分析係数表!C39</f>
        <v>1</v>
      </c>
      <c r="Q36" s="73">
        <f t="shared" si="5"/>
        <v>7.0339994383714355E-2</v>
      </c>
      <c r="R36" s="74">
        <v>7.4303461506899884E-2</v>
      </c>
      <c r="S36" s="75">
        <f t="shared" si="6"/>
        <v>0.10068844163906934</v>
      </c>
      <c r="T36" s="76">
        <f>分析係数表!F39</f>
        <v>0.70432763167329249</v>
      </c>
      <c r="U36" s="77">
        <f t="shared" si="7"/>
        <v>7.0917651636520238E-2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投入係数表!D37</f>
        <v>0</v>
      </c>
      <c r="E37" s="68">
        <f t="shared" si="0"/>
        <v>0</v>
      </c>
      <c r="F37" s="67">
        <f>分析係数表!C40</f>
        <v>0.8594947788612175</v>
      </c>
      <c r="G37" s="68">
        <f t="shared" si="1"/>
        <v>0</v>
      </c>
      <c r="H37" s="68">
        <v>2.392407805186637E-3</v>
      </c>
      <c r="I37" s="68">
        <f t="shared" si="2"/>
        <v>2.392407805186637E-3</v>
      </c>
      <c r="J37" s="67">
        <f>分析係数表!G40</f>
        <v>0.52539426735800443</v>
      </c>
      <c r="K37" s="69">
        <f t="shared" si="3"/>
        <v>1.2569573460276045E-3</v>
      </c>
      <c r="L37" s="70"/>
      <c r="M37" s="71"/>
      <c r="N37" s="72">
        <f>分析係数表!H40</f>
        <v>2.8625897198815951E-2</v>
      </c>
      <c r="O37" s="73">
        <f t="shared" si="4"/>
        <v>0.53218018159779401</v>
      </c>
      <c r="P37" s="67">
        <f>分析係数表!C40</f>
        <v>0.8594947788612175</v>
      </c>
      <c r="Q37" s="73">
        <f t="shared" si="5"/>
        <v>0.45740608749671852</v>
      </c>
      <c r="R37" s="74">
        <v>0.459503241964834</v>
      </c>
      <c r="S37" s="75">
        <f t="shared" si="6"/>
        <v>0.46189564977002062</v>
      </c>
      <c r="T37" s="76">
        <f>分析係数表!F40</f>
        <v>0.72756745394375155</v>
      </c>
      <c r="U37" s="77">
        <f t="shared" si="7"/>
        <v>0.33606024189086869</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投入係数表!D38</f>
        <v>0</v>
      </c>
      <c r="E38" s="68">
        <f t="shared" si="0"/>
        <v>0</v>
      </c>
      <c r="F38" s="67">
        <f>分析係数表!C41</f>
        <v>0.99990471917963208</v>
      </c>
      <c r="G38" s="68">
        <f t="shared" si="1"/>
        <v>0</v>
      </c>
      <c r="H38" s="68">
        <v>1.8202372016652519E-3</v>
      </c>
      <c r="I38" s="68">
        <f t="shared" si="2"/>
        <v>1.8202372016652519E-3</v>
      </c>
      <c r="J38" s="67">
        <f>分析係数表!G41</f>
        <v>0.44685264209908465</v>
      </c>
      <c r="K38" s="69">
        <f t="shared" si="3"/>
        <v>8.1337780281116217E-4</v>
      </c>
      <c r="L38" s="70"/>
      <c r="M38" s="71"/>
      <c r="N38" s="72">
        <f>分析係数表!H41</f>
        <v>4.1570867506027356E-2</v>
      </c>
      <c r="O38" s="73">
        <f t="shared" si="4"/>
        <v>0.7728383730606897</v>
      </c>
      <c r="P38" s="67">
        <f>分析係数表!C41</f>
        <v>0.99990471917963208</v>
      </c>
      <c r="Q38" s="73">
        <f t="shared" si="5"/>
        <v>0.77276473638649268</v>
      </c>
      <c r="R38" s="74">
        <v>0.79025710383273007</v>
      </c>
      <c r="S38" s="75">
        <f t="shared" si="6"/>
        <v>0.79207734103439531</v>
      </c>
      <c r="T38" s="76">
        <f>分析係数表!F41</f>
        <v>0.55239581515617808</v>
      </c>
      <c r="U38" s="77">
        <f t="shared" si="7"/>
        <v>0.43754020846743286</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投入係数表!D39</f>
        <v>0</v>
      </c>
      <c r="E39" s="68">
        <f>$C$6*D39</f>
        <v>0</v>
      </c>
      <c r="F39" s="67">
        <f>分析係数表!C42</f>
        <v>0.63104308840742951</v>
      </c>
      <c r="G39" s="68">
        <f>E39*F39</f>
        <v>0</v>
      </c>
      <c r="H39" s="68">
        <v>6.5596733537732063E-3</v>
      </c>
      <c r="I39" s="68">
        <f>C39+H39</f>
        <v>6.5596733537732063E-3</v>
      </c>
      <c r="J39" s="67">
        <f>分析係数表!G42</f>
        <v>0.48778127268328092</v>
      </c>
      <c r="K39" s="69">
        <f>I39*J39</f>
        <v>3.1996858168901001E-3</v>
      </c>
      <c r="L39" s="70"/>
      <c r="M39" s="71"/>
      <c r="N39" s="72">
        <f>分析係数表!H42</f>
        <v>1.0655104073296274E-2</v>
      </c>
      <c r="O39" s="73">
        <f t="shared" si="4"/>
        <v>0.19808759813840007</v>
      </c>
      <c r="P39" s="67">
        <f>分析係数表!C42</f>
        <v>0.63104308840742951</v>
      </c>
      <c r="Q39" s="73">
        <f>O39*P39</f>
        <v>0.12500180970446576</v>
      </c>
      <c r="R39" s="74">
        <v>0.13623923118231987</v>
      </c>
      <c r="S39" s="75">
        <f>I39+R39</f>
        <v>0.14279890453609306</v>
      </c>
      <c r="T39" s="76">
        <f>分析係数表!F42</f>
        <v>0.56029864159552034</v>
      </c>
      <c r="U39" s="77">
        <f t="shared" si="7"/>
        <v>8.0010032232901332E-2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投入係数表!D40</f>
        <v>2.1203997075310749E-2</v>
      </c>
      <c r="E40" s="68">
        <f>$C$6*D40</f>
        <v>2.120399707531075</v>
      </c>
      <c r="F40" s="67">
        <f>分析係数表!C43</f>
        <v>0.62059958859811692</v>
      </c>
      <c r="G40" s="68">
        <f>E40*F40</f>
        <v>1.3159191861573525</v>
      </c>
      <c r="H40" s="68">
        <v>1.8008870584849077</v>
      </c>
      <c r="I40" s="68">
        <f>C40+H40</f>
        <v>1.8008870584849077</v>
      </c>
      <c r="J40" s="67">
        <f>分析係数表!G43</f>
        <v>0.36935703048307378</v>
      </c>
      <c r="K40" s="69">
        <f>I40*J40</f>
        <v>0.6651702961573831</v>
      </c>
      <c r="L40" s="70"/>
      <c r="M40" s="71"/>
      <c r="N40" s="72">
        <f>分析係数表!H43</f>
        <v>1.5056593096551102E-2</v>
      </c>
      <c r="O40" s="73">
        <f t="shared" si="4"/>
        <v>0.27991508502650847</v>
      </c>
      <c r="P40" s="67">
        <f>分析係数表!C43</f>
        <v>0.62059958859811692</v>
      </c>
      <c r="Q40" s="73">
        <f>O40*P40</f>
        <v>0.17371518660985807</v>
      </c>
      <c r="R40" s="74">
        <v>0.69949731365882428</v>
      </c>
      <c r="S40" s="75">
        <f>I40+R40</f>
        <v>2.5003843721437322</v>
      </c>
      <c r="T40" s="76">
        <f>分析係数表!F43</f>
        <v>0.6240370889543333</v>
      </c>
      <c r="U40" s="77">
        <f t="shared" si="7"/>
        <v>1.5603325848594831</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投入係数表!D41</f>
        <v>0</v>
      </c>
      <c r="E41" s="68">
        <f>$C$6*D41</f>
        <v>0</v>
      </c>
      <c r="F41" s="67">
        <f>分析係数表!C44</f>
        <v>0.64669075076632776</v>
      </c>
      <c r="G41" s="68">
        <f>E41*F41</f>
        <v>0</v>
      </c>
      <c r="H41" s="68">
        <v>3.4263038494372284E-3</v>
      </c>
      <c r="I41" s="68">
        <f>C41+H41</f>
        <v>3.4263038494372284E-3</v>
      </c>
      <c r="J41" s="67">
        <f>分析係数表!G44</f>
        <v>0.2706786499583716</v>
      </c>
      <c r="K41" s="69">
        <f>I41*J41</f>
        <v>9.2742730031284066E-4</v>
      </c>
      <c r="L41" s="70"/>
      <c r="M41" s="71"/>
      <c r="N41" s="72">
        <f>分析係数表!H44</f>
        <v>0.11660878839741158</v>
      </c>
      <c r="O41" s="73">
        <f t="shared" si="4"/>
        <v>2.1678582073507933</v>
      </c>
      <c r="P41" s="67">
        <f>分析係数表!C44</f>
        <v>0.64669075076632776</v>
      </c>
      <c r="Q41" s="73">
        <f>O41*P41</f>
        <v>1.40193385166663</v>
      </c>
      <c r="R41" s="74">
        <v>1.4280725362577475</v>
      </c>
      <c r="S41" s="75">
        <f>I41+R41</f>
        <v>1.4314988401071849</v>
      </c>
      <c r="T41" s="76">
        <f>分析係数表!F44</f>
        <v>0.52072668274875644</v>
      </c>
      <c r="U41" s="77">
        <f t="shared" si="7"/>
        <v>0.74541964236770686</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投入係数表!D42</f>
        <v>2.9246892517669999E-3</v>
      </c>
      <c r="E42" s="68">
        <f>$C$6*D42</f>
        <v>0.29246892517669998</v>
      </c>
      <c r="F42" s="67">
        <f>分析係数表!C45</f>
        <v>1</v>
      </c>
      <c r="G42" s="68">
        <f>E42*F42</f>
        <v>0.29246892517669998</v>
      </c>
      <c r="H42" s="68">
        <v>0.32801148622168341</v>
      </c>
      <c r="I42" s="68">
        <f>C42+H42</f>
        <v>0.32801148622168341</v>
      </c>
      <c r="J42" s="67">
        <f>分析係数表!G45</f>
        <v>0</v>
      </c>
      <c r="K42" s="69">
        <f>I42*J42</f>
        <v>0</v>
      </c>
      <c r="L42" s="70"/>
      <c r="M42" s="71"/>
      <c r="N42" s="72">
        <f>分析係数表!H45</f>
        <v>0</v>
      </c>
      <c r="O42" s="73">
        <f t="shared" si="4"/>
        <v>0</v>
      </c>
      <c r="P42" s="67">
        <f>分析係数表!C45</f>
        <v>1</v>
      </c>
      <c r="Q42" s="73">
        <f>O42*P42</f>
        <v>0</v>
      </c>
      <c r="R42" s="74">
        <v>2.4413266936824999E-2</v>
      </c>
      <c r="S42" s="75">
        <f>I42+R42</f>
        <v>0.35242475315850841</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投入係数表!D43</f>
        <v>1.2186205215695832E-3</v>
      </c>
      <c r="E43" s="68">
        <f>$C$6*D43</f>
        <v>0.12186205215695832</v>
      </c>
      <c r="F43" s="67">
        <f>分析係数表!C46</f>
        <v>0.9523590920683499</v>
      </c>
      <c r="G43" s="68">
        <f>E43*F43</f>
        <v>0.11605643334978673</v>
      </c>
      <c r="H43" s="68">
        <v>0.13908367376735203</v>
      </c>
      <c r="I43" s="68">
        <f>C43+H43</f>
        <v>0.13908367376735203</v>
      </c>
      <c r="J43" s="67">
        <f>分析係数表!G46</f>
        <v>9.2904052538843509E-3</v>
      </c>
      <c r="K43" s="69">
        <f>I43*J43</f>
        <v>1.2921436934977444E-3</v>
      </c>
      <c r="L43" s="70"/>
      <c r="M43" s="71"/>
      <c r="N43" s="72">
        <f>分析係数表!H46</f>
        <v>3.275825467872984E-5</v>
      </c>
      <c r="O43" s="73">
        <f t="shared" si="4"/>
        <v>6.0900428037847924E-4</v>
      </c>
      <c r="P43" s="67">
        <f>分析係数表!C46</f>
        <v>0.9523590920683499</v>
      </c>
      <c r="Q43" s="73">
        <f>O43*P43</f>
        <v>5.7999076352698725E-4</v>
      </c>
      <c r="R43" s="74">
        <v>2.0892703560411376E-2</v>
      </c>
      <c r="S43" s="75">
        <f>I43+R43</f>
        <v>0.1599763773277634</v>
      </c>
      <c r="T43" s="76">
        <f>分析係数表!F46</f>
        <v>0.3134710876181323</v>
      </c>
      <c r="U43" s="77">
        <f t="shared" si="7"/>
        <v>5.0147968994142714E-2</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投入係数表!D44</f>
        <v>0.31123568120887157</v>
      </c>
      <c r="E44" s="82">
        <f>SUM(E5:E43)</f>
        <v>31.123568120887157</v>
      </c>
      <c r="F44" s="83">
        <f>分析係数表!C47</f>
        <v>0.46786164393083407</v>
      </c>
      <c r="G44" s="82">
        <f>SUM(G5:G43)</f>
        <v>12.395117626264353</v>
      </c>
      <c r="H44" s="82">
        <f>SUM(H5:H43)</f>
        <v>14.578272835926164</v>
      </c>
      <c r="I44" s="82">
        <f>SUM(I5:I43)</f>
        <v>114.57827283592617</v>
      </c>
      <c r="J44" s="83">
        <f>分析係数表!G47</f>
        <v>0.21497759441460212</v>
      </c>
      <c r="K44" s="84">
        <f>SUM(K5:K43)</f>
        <v>28.793285537000791</v>
      </c>
      <c r="L44" s="85">
        <f>最終需要_まとめ!$L$34</f>
        <v>0.64566666666666661</v>
      </c>
      <c r="M44" s="82">
        <f>K44*L44</f>
        <v>18.590864695056844</v>
      </c>
      <c r="N44" s="86">
        <f>分析係数表!H47</f>
        <v>1</v>
      </c>
      <c r="O44" s="87">
        <f>SUM(O5:O43)</f>
        <v>18.590864695056844</v>
      </c>
      <c r="P44" s="83">
        <f>分析係数表!C47</f>
        <v>0.46786164393083407</v>
      </c>
      <c r="Q44" s="87">
        <f>SUM(Q5:Q43)</f>
        <v>11.938744718749204</v>
      </c>
      <c r="R44" s="82">
        <f>SUM(R5:R43)</f>
        <v>14.324330590790735</v>
      </c>
      <c r="S44" s="88">
        <f>SUM(S5:S43)</f>
        <v>128.90260342671689</v>
      </c>
      <c r="T44" s="89">
        <f>分析係数表!F47</f>
        <v>0.45241141751681985</v>
      </c>
      <c r="U44" s="90">
        <f>SUM(U5:U43)</f>
        <v>84.81263854980358</v>
      </c>
      <c r="V44" s="91">
        <f>分析係数表!D47</f>
        <v>5.5289104631778725E-2</v>
      </c>
      <c r="W44" s="155">
        <f>SUM(W5:W43)</f>
        <v>15</v>
      </c>
      <c r="X44" s="83">
        <f>分析係数表!E47</f>
        <v>4.6297221440055228E-2</v>
      </c>
      <c r="Y44" s="156">
        <f>SUM(Y5:Y43)</f>
        <v>10</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247</v>
      </c>
      <c r="S2" s="3" t="s">
        <v>150</v>
      </c>
      <c r="U2" s="55" t="s">
        <v>207</v>
      </c>
      <c r="W2" s="3" t="s">
        <v>127</v>
      </c>
      <c r="Y2" s="3" t="s">
        <v>151</v>
      </c>
    </row>
    <row r="3" spans="1:25" ht="45" x14ac:dyDescent="0.15">
      <c r="B3" s="56"/>
      <c r="C3" s="57" t="s">
        <v>225</v>
      </c>
      <c r="D3" s="57" t="s">
        <v>248</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投入係数表!E5</f>
        <v>0</v>
      </c>
      <c r="E5" s="68">
        <f t="shared" ref="E5:E38" si="0">$C$7*D5</f>
        <v>0</v>
      </c>
      <c r="F5" s="67">
        <f>分析係数表!C8</f>
        <v>0.17777947964604235</v>
      </c>
      <c r="G5" s="68">
        <f t="shared" ref="G5:G38" si="1">E5*F5</f>
        <v>0</v>
      </c>
      <c r="H5" s="68">
        <f t="array" ref="H5:H43">MMULT(逆行列係数!C5:AO43,'3'!G5:G43)</f>
        <v>0.10911363422775794</v>
      </c>
      <c r="I5" s="68">
        <f t="shared" ref="I5:I38" si="2">C5+H5</f>
        <v>0.10911363422775794</v>
      </c>
      <c r="J5" s="67">
        <f>分析係数表!G8</f>
        <v>0.11983669088190757</v>
      </c>
      <c r="K5" s="69">
        <f t="shared" ref="K5:K38" si="3">I5*J5</f>
        <v>1.3075816855953357E-2</v>
      </c>
      <c r="L5" s="70" t="s">
        <v>179</v>
      </c>
      <c r="M5" s="71" t="s">
        <v>179</v>
      </c>
      <c r="N5" s="72">
        <f>分析係数表!H8</f>
        <v>9.9318531954874535E-3</v>
      </c>
      <c r="O5" s="73">
        <f t="shared" ref="O5:O44" si="4">$M$44*N5</f>
        <v>0.13716656295983892</v>
      </c>
      <c r="P5" s="67">
        <f>分析係数表!C8</f>
        <v>0.17777947964604235</v>
      </c>
      <c r="Q5" s="73">
        <f t="shared" ref="Q5:Q38" si="5">O5*P5</f>
        <v>2.4385400187836269E-2</v>
      </c>
      <c r="R5" s="74">
        <f t="array" ref="R5:R43">MMULT(逆行列係数!C5:AO43,'3'!Q5:Q43)</f>
        <v>4.121532956790664E-2</v>
      </c>
      <c r="S5" s="75">
        <f t="shared" ref="S5:S38" si="6">I5+R5</f>
        <v>0.15032896379566457</v>
      </c>
      <c r="T5" s="76">
        <f>分析係数表!F8</f>
        <v>0.45371949933871308</v>
      </c>
      <c r="U5" s="77">
        <f t="shared" ref="U5:U38" si="7">S5*T5</f>
        <v>6.8207182189476454E-2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投入係数表!E6</f>
        <v>9.5831336847149022E-5</v>
      </c>
      <c r="E6" s="68">
        <f t="shared" si="0"/>
        <v>9.5831336847149017E-3</v>
      </c>
      <c r="F6" s="67">
        <f>分析係数表!C9</f>
        <v>0.42124201973302378</v>
      </c>
      <c r="G6" s="68">
        <f t="shared" si="1"/>
        <v>4.0368185887208795E-3</v>
      </c>
      <c r="H6" s="68">
        <v>6.3707749959490021E-3</v>
      </c>
      <c r="I6" s="68">
        <f t="shared" si="2"/>
        <v>6.3707749959490021E-3</v>
      </c>
      <c r="J6" s="67">
        <f>分析係数表!G9</f>
        <v>0.24981720692176457</v>
      </c>
      <c r="K6" s="69">
        <f t="shared" si="3"/>
        <v>1.5915292154149957E-3</v>
      </c>
      <c r="L6" s="70"/>
      <c r="M6" s="71"/>
      <c r="N6" s="72">
        <f>分析係数表!H9</f>
        <v>5.1224917855464795E-4</v>
      </c>
      <c r="O6" s="73">
        <f t="shared" si="4"/>
        <v>7.074556763813843E-3</v>
      </c>
      <c r="P6" s="67">
        <f>分析係数表!C9</f>
        <v>0.42124201973302378</v>
      </c>
      <c r="Q6" s="73">
        <f t="shared" si="5"/>
        <v>2.9801005799048675E-3</v>
      </c>
      <c r="R6" s="74">
        <v>3.9424259116716837E-3</v>
      </c>
      <c r="S6" s="75">
        <f t="shared" si="6"/>
        <v>1.0313200907620685E-2</v>
      </c>
      <c r="T6" s="76">
        <f>分析係数表!F9</f>
        <v>0.68072142334876917</v>
      </c>
      <c r="U6" s="77">
        <f t="shared" si="7"/>
        <v>7.020416801117371E-3</v>
      </c>
      <c r="V6" s="78">
        <f>分析係数表!D9</f>
        <v>0.14428466975383866</v>
      </c>
      <c r="W6" s="158">
        <f t="shared" si="8"/>
        <v>0</v>
      </c>
      <c r="X6" s="67">
        <f>分析係数表!E9</f>
        <v>9.1640263222032656E-2</v>
      </c>
      <c r="Y6" s="157">
        <f t="shared" si="9"/>
        <v>0</v>
      </c>
    </row>
    <row r="7" spans="1:25" x14ac:dyDescent="0.15">
      <c r="A7" s="6" t="s">
        <v>218</v>
      </c>
      <c r="B7" s="5" t="s">
        <v>264</v>
      </c>
      <c r="C7" s="66">
        <f>最終需要_まとめ!$C$8</f>
        <v>100</v>
      </c>
      <c r="D7" s="67">
        <f>投入係数表!E7</f>
        <v>4.3794920939147101E-2</v>
      </c>
      <c r="E7" s="68">
        <f t="shared" si="0"/>
        <v>4.3794920939147097</v>
      </c>
      <c r="F7" s="67">
        <f>分析係数表!C10</f>
        <v>0.36396764732023823</v>
      </c>
      <c r="G7" s="68">
        <f t="shared" si="1"/>
        <v>1.5939934338797208</v>
      </c>
      <c r="H7" s="68">
        <v>1.6584373749030408</v>
      </c>
      <c r="I7" s="68">
        <f t="shared" si="2"/>
        <v>101.65843737490304</v>
      </c>
      <c r="J7" s="67">
        <f>分析係数表!G10</f>
        <v>0.17997125059894586</v>
      </c>
      <c r="K7" s="69">
        <f t="shared" si="3"/>
        <v>18.295596108295921</v>
      </c>
      <c r="L7" s="70"/>
      <c r="M7" s="71"/>
      <c r="N7" s="72">
        <f>分析係数表!H10</f>
        <v>1.1645238378928864E-3</v>
      </c>
      <c r="O7" s="73">
        <f t="shared" si="4"/>
        <v>1.6082973558363009E-2</v>
      </c>
      <c r="P7" s="67">
        <f>分析係数表!C10</f>
        <v>0.36396764732023823</v>
      </c>
      <c r="Q7" s="73">
        <f t="shared" si="5"/>
        <v>5.8536820479509841E-3</v>
      </c>
      <c r="R7" s="74">
        <v>1.1964166731216024E-2</v>
      </c>
      <c r="S7" s="75">
        <f t="shared" si="6"/>
        <v>101.67040154163426</v>
      </c>
      <c r="T7" s="76">
        <f>分析係数表!F10</f>
        <v>0.526018207954001</v>
      </c>
      <c r="U7" s="77">
        <f t="shared" si="7"/>
        <v>53.480482420894155</v>
      </c>
      <c r="V7" s="78">
        <f>分析係数表!D10</f>
        <v>9.5927168183996173E-2</v>
      </c>
      <c r="W7" s="158">
        <f t="shared" si="8"/>
        <v>10</v>
      </c>
      <c r="X7" s="67">
        <f>分析係数表!E10</f>
        <v>2.9611883085769047E-2</v>
      </c>
      <c r="Y7" s="157">
        <f t="shared" si="9"/>
        <v>3</v>
      </c>
    </row>
    <row r="8" spans="1:25" x14ac:dyDescent="0.15">
      <c r="A8" s="6" t="s">
        <v>219</v>
      </c>
      <c r="B8" s="5" t="s">
        <v>27</v>
      </c>
      <c r="C8" s="81"/>
      <c r="D8" s="67">
        <f>投入係数表!E8</f>
        <v>0</v>
      </c>
      <c r="E8" s="68">
        <f t="shared" si="0"/>
        <v>0</v>
      </c>
      <c r="F8" s="67">
        <f>分析係数表!C11</f>
        <v>1.3444674968404846E-2</v>
      </c>
      <c r="G8" s="68">
        <f t="shared" si="1"/>
        <v>0</v>
      </c>
      <c r="H8" s="68">
        <v>1.294890590659864E-2</v>
      </c>
      <c r="I8" s="68">
        <f t="shared" si="2"/>
        <v>1.294890590659864E-2</v>
      </c>
      <c r="J8" s="67">
        <f>分析係数表!G11</f>
        <v>0.34123955862637928</v>
      </c>
      <c r="K8" s="69">
        <f t="shared" si="3"/>
        <v>4.4186789362622358E-3</v>
      </c>
      <c r="L8" s="70"/>
      <c r="M8" s="71"/>
      <c r="N8" s="72">
        <f>分析係数表!H11</f>
        <v>-1.9911880294914216E-5</v>
      </c>
      <c r="O8" s="73">
        <f t="shared" si="4"/>
        <v>-2.7499844473759141E-4</v>
      </c>
      <c r="P8" s="67">
        <f>分析係数表!C11</f>
        <v>1.3444674968404846E-2</v>
      </c>
      <c r="Q8" s="73">
        <f t="shared" si="5"/>
        <v>-3.6972647063137586E-6</v>
      </c>
      <c r="R8" s="74">
        <v>1.3220089870742652E-2</v>
      </c>
      <c r="S8" s="75">
        <f t="shared" si="6"/>
        <v>2.6168995777341292E-2</v>
      </c>
      <c r="T8" s="76">
        <f>分析係数表!F11</f>
        <v>0.57409508095287198</v>
      </c>
      <c r="U8" s="77">
        <f t="shared" si="7"/>
        <v>1.5023491749248115E-2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投入係数表!E9</f>
        <v>0.10531863919501677</v>
      </c>
      <c r="E9" s="68">
        <f t="shared" si="0"/>
        <v>10.531863919501678</v>
      </c>
      <c r="F9" s="67">
        <f>分析係数表!C12</f>
        <v>0.28285269962977577</v>
      </c>
      <c r="G9" s="68">
        <f t="shared" si="1"/>
        <v>2.9789661417644813</v>
      </c>
      <c r="H9" s="68">
        <v>3.2151717550700036</v>
      </c>
      <c r="I9" s="68">
        <f t="shared" si="2"/>
        <v>3.2151717550700036</v>
      </c>
      <c r="J9" s="67">
        <f>分析係数表!G12</f>
        <v>0.13743688539340115</v>
      </c>
      <c r="K9" s="69">
        <f t="shared" si="3"/>
        <v>0.44188319202165655</v>
      </c>
      <c r="L9" s="70"/>
      <c r="M9" s="71"/>
      <c r="N9" s="72">
        <f>分析係数表!H12</f>
        <v>7.6503049889858399E-2</v>
      </c>
      <c r="O9" s="73">
        <f t="shared" si="4"/>
        <v>1.0565662019757567</v>
      </c>
      <c r="P9" s="67">
        <f>分析係数表!C12</f>
        <v>0.28285269962977577</v>
      </c>
      <c r="Q9" s="73">
        <f t="shared" si="5"/>
        <v>0.29885260256642171</v>
      </c>
      <c r="R9" s="74">
        <v>0.36387200671799608</v>
      </c>
      <c r="S9" s="75">
        <f t="shared" si="6"/>
        <v>3.5790437617879998</v>
      </c>
      <c r="T9" s="76">
        <f>分析係数表!F12</f>
        <v>0.33885954419874881</v>
      </c>
      <c r="U9" s="77">
        <f t="shared" si="7"/>
        <v>1.2127931377868568</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投入係数表!E10</f>
        <v>2.1945376137997127E-2</v>
      </c>
      <c r="E10" s="68">
        <f t="shared" si="0"/>
        <v>2.1945376137997128</v>
      </c>
      <c r="F10" s="67">
        <f>分析係数表!C13</f>
        <v>8.2857707463935726E-2</v>
      </c>
      <c r="G10" s="68">
        <f t="shared" si="1"/>
        <v>0.18183435562282016</v>
      </c>
      <c r="H10" s="68">
        <v>0.19242045040165759</v>
      </c>
      <c r="I10" s="68">
        <f t="shared" si="2"/>
        <v>0.19242045040165759</v>
      </c>
      <c r="J10" s="67">
        <f>分析係数表!G13</f>
        <v>0.24536311575828371</v>
      </c>
      <c r="K10" s="69">
        <f t="shared" si="3"/>
        <v>4.7212881246162998E-2</v>
      </c>
      <c r="L10" s="70"/>
      <c r="M10" s="71"/>
      <c r="N10" s="72">
        <f>分析係数表!H13</f>
        <v>1.5229376832013421E-2</v>
      </c>
      <c r="O10" s="73">
        <f t="shared" si="4"/>
        <v>0.21032945563639652</v>
      </c>
      <c r="P10" s="67">
        <f>分析係数表!C13</f>
        <v>8.2857707463935726E-2</v>
      </c>
      <c r="Q10" s="73">
        <f t="shared" si="5"/>
        <v>1.7427416506169389E-2</v>
      </c>
      <c r="R10" s="74">
        <v>1.9300004050182486E-2</v>
      </c>
      <c r="S10" s="75">
        <f t="shared" si="6"/>
        <v>0.21172045445184007</v>
      </c>
      <c r="T10" s="76">
        <f>分析係数表!F13</f>
        <v>0.38525314111513148</v>
      </c>
      <c r="U10" s="77">
        <f t="shared" si="7"/>
        <v>8.1565970115894504E-2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投入係数表!E11</f>
        <v>3.2582654528030665E-3</v>
      </c>
      <c r="E11" s="68">
        <f t="shared" si="0"/>
        <v>0.32582654528030663</v>
      </c>
      <c r="F11" s="67">
        <f>分析係数表!C14</f>
        <v>0.18904232356765083</v>
      </c>
      <c r="G11" s="68">
        <f t="shared" si="1"/>
        <v>6.1595007199809558E-2</v>
      </c>
      <c r="H11" s="68">
        <v>0.11876035309256427</v>
      </c>
      <c r="I11" s="68">
        <f t="shared" si="2"/>
        <v>0.11876035309256427</v>
      </c>
      <c r="J11" s="67">
        <f>分析係数表!G14</f>
        <v>0.16324783844948645</v>
      </c>
      <c r="K11" s="69">
        <f t="shared" si="3"/>
        <v>1.9387370935858902E-2</v>
      </c>
      <c r="L11" s="70"/>
      <c r="M11" s="71"/>
      <c r="N11" s="72">
        <f>分析係数表!H14</f>
        <v>1.012936620163862E-3</v>
      </c>
      <c r="O11" s="73">
        <f t="shared" si="4"/>
        <v>1.398943701132844E-2</v>
      </c>
      <c r="P11" s="67">
        <f>分析係数表!C14</f>
        <v>0.18904232356765083</v>
      </c>
      <c r="Q11" s="73">
        <f t="shared" si="5"/>
        <v>2.6445956780248212E-3</v>
      </c>
      <c r="R11" s="74">
        <v>1.5280030369151588E-2</v>
      </c>
      <c r="S11" s="75">
        <f t="shared" si="6"/>
        <v>0.13404038346171587</v>
      </c>
      <c r="T11" s="76">
        <f>分析係数表!F14</f>
        <v>0.31391081065397786</v>
      </c>
      <c r="U11" s="77">
        <f t="shared" si="7"/>
        <v>4.2076725432837275E-2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投入係数表!E12</f>
        <v>1.1499760421657882E-2</v>
      </c>
      <c r="E12" s="68">
        <f t="shared" si="0"/>
        <v>1.1499760421657881</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9.3636970433149877E-2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投入係数表!E13</f>
        <v>5.4719693339722091E-2</v>
      </c>
      <c r="E13" s="68">
        <f t="shared" si="0"/>
        <v>5.4719693339722086</v>
      </c>
      <c r="F13" s="67">
        <f>分析係数表!C16</f>
        <v>0.18624360370728099</v>
      </c>
      <c r="G13" s="68">
        <f t="shared" si="1"/>
        <v>1.0191192881347144</v>
      </c>
      <c r="H13" s="68">
        <v>1.0708105788567441</v>
      </c>
      <c r="I13" s="68">
        <f t="shared" si="2"/>
        <v>1.0708105788567441</v>
      </c>
      <c r="J13" s="67">
        <f>分析係数表!G16</f>
        <v>3.3443467200273011E-2</v>
      </c>
      <c r="K13" s="69">
        <f t="shared" si="3"/>
        <v>3.5811618471700876E-2</v>
      </c>
      <c r="L13" s="70"/>
      <c r="M13" s="71"/>
      <c r="N13" s="72">
        <f>分析係数表!H16</f>
        <v>1.544069969062719E-2</v>
      </c>
      <c r="O13" s="73">
        <f t="shared" si="4"/>
        <v>0.21324798751764387</v>
      </c>
      <c r="P13" s="67">
        <f>分析係数表!C16</f>
        <v>0.18624360370728099</v>
      </c>
      <c r="Q13" s="73">
        <f t="shared" si="5"/>
        <v>3.9716073678611269E-2</v>
      </c>
      <c r="R13" s="74">
        <v>7.2644513672757191E-2</v>
      </c>
      <c r="S13" s="75">
        <f t="shared" si="6"/>
        <v>1.1434550925295013</v>
      </c>
      <c r="T13" s="76">
        <f>分析係数表!F16</f>
        <v>0.28910915662276826</v>
      </c>
      <c r="U13" s="77">
        <f t="shared" si="7"/>
        <v>0.33058333743721358</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投入係数表!E14</f>
        <v>1.7153809295639675E-2</v>
      </c>
      <c r="E14" s="68">
        <f t="shared" si="0"/>
        <v>1.7153809295639675</v>
      </c>
      <c r="F14" s="67">
        <f>分析係数表!C17</f>
        <v>8.6758716707685424E-2</v>
      </c>
      <c r="G14" s="68">
        <f t="shared" si="1"/>
        <v>0.14882424811380635</v>
      </c>
      <c r="H14" s="68">
        <v>0.16629932240654813</v>
      </c>
      <c r="I14" s="68">
        <f t="shared" si="2"/>
        <v>0.16629932240654813</v>
      </c>
      <c r="J14" s="67">
        <f>分析係数表!G17</f>
        <v>0.21883055467982124</v>
      </c>
      <c r="K14" s="69">
        <f t="shared" si="3"/>
        <v>3.639137296510335E-2</v>
      </c>
      <c r="L14" s="70"/>
      <c r="M14" s="71"/>
      <c r="N14" s="72">
        <f>分析係数表!H17</f>
        <v>2.866347284388861E-3</v>
      </c>
      <c r="O14" s="73">
        <f t="shared" si="4"/>
        <v>3.9586469665854891E-2</v>
      </c>
      <c r="P14" s="67">
        <f>分析係数表!C17</f>
        <v>8.6758716707685424E-2</v>
      </c>
      <c r="Q14" s="73">
        <f t="shared" si="5"/>
        <v>3.4344713071972868E-3</v>
      </c>
      <c r="R14" s="74">
        <v>7.2198054214230954E-3</v>
      </c>
      <c r="S14" s="75">
        <f t="shared" si="6"/>
        <v>0.17351912782797121</v>
      </c>
      <c r="T14" s="76">
        <f>分析係数表!F17</f>
        <v>0.34508465775272146</v>
      </c>
      <c r="U14" s="77">
        <f t="shared" si="7"/>
        <v>5.9878788840066172E-2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投入係数表!E15</f>
        <v>0</v>
      </c>
      <c r="E15" s="68">
        <f t="shared" si="0"/>
        <v>0</v>
      </c>
      <c r="F15" s="67">
        <f>分析係数表!C18</f>
        <v>0.36451017494166671</v>
      </c>
      <c r="G15" s="68">
        <f t="shared" si="1"/>
        <v>0</v>
      </c>
      <c r="H15" s="68">
        <v>8.7372239933356886E-3</v>
      </c>
      <c r="I15" s="68">
        <f t="shared" si="2"/>
        <v>8.7372239933356886E-3</v>
      </c>
      <c r="J15" s="67">
        <f>分析係数表!G18</f>
        <v>0.21601264645713222</v>
      </c>
      <c r="K15" s="69">
        <f t="shared" si="3"/>
        <v>1.8873508774891951E-3</v>
      </c>
      <c r="L15" s="70"/>
      <c r="M15" s="71"/>
      <c r="N15" s="72">
        <f>分析係数表!H18</f>
        <v>4.846294736294444E-4</v>
      </c>
      <c r="O15" s="73">
        <f t="shared" si="4"/>
        <v>6.6931073082100879E-3</v>
      </c>
      <c r="P15" s="67">
        <f>分析係数表!C18</f>
        <v>0.36451017494166671</v>
      </c>
      <c r="Q15" s="73">
        <f t="shared" si="5"/>
        <v>2.4397057158190073E-3</v>
      </c>
      <c r="R15" s="74">
        <v>6.6708875020315486E-3</v>
      </c>
      <c r="S15" s="75">
        <f t="shared" si="6"/>
        <v>1.5408111495367237E-2</v>
      </c>
      <c r="T15" s="76">
        <f>分析係数表!F18</f>
        <v>0.4650429076224129</v>
      </c>
      <c r="U15" s="77">
        <f t="shared" si="7"/>
        <v>7.1654329707759043E-3</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投入係数表!E16</f>
        <v>9.5831336847149022E-5</v>
      </c>
      <c r="E16" s="68">
        <f t="shared" si="0"/>
        <v>9.5831336847149017E-3</v>
      </c>
      <c r="F16" s="67">
        <f>分析係数表!C19</f>
        <v>0.20084535872916243</v>
      </c>
      <c r="G16" s="68">
        <f t="shared" si="1"/>
        <v>1.9247279226560846E-3</v>
      </c>
      <c r="H16" s="68">
        <v>6.1042544182164909E-3</v>
      </c>
      <c r="I16" s="68">
        <f t="shared" si="2"/>
        <v>6.1042544182164909E-3</v>
      </c>
      <c r="J16" s="67">
        <f>分析係数表!G19</f>
        <v>5.7675100625652016E-2</v>
      </c>
      <c r="K16" s="69">
        <f t="shared" si="3"/>
        <v>3.5206348781521699E-4</v>
      </c>
      <c r="L16" s="70"/>
      <c r="M16" s="71"/>
      <c r="N16" s="72">
        <f>分析係数表!H19</f>
        <v>-1.1304809457757749E-4</v>
      </c>
      <c r="O16" s="73">
        <f t="shared" si="4"/>
        <v>-1.5612814927037449E-3</v>
      </c>
      <c r="P16" s="67">
        <f>分析係数表!C19</f>
        <v>0.20084535872916243</v>
      </c>
      <c r="Q16" s="73">
        <f t="shared" si="5"/>
        <v>-3.1357614147928584E-4</v>
      </c>
      <c r="R16" s="74">
        <v>7.7611753315958429E-4</v>
      </c>
      <c r="S16" s="75">
        <f t="shared" si="6"/>
        <v>6.8803719513760749E-3</v>
      </c>
      <c r="T16" s="76">
        <f>分析係数表!F19</f>
        <v>0.24248712237187039</v>
      </c>
      <c r="U16" s="77">
        <f t="shared" si="7"/>
        <v>1.6684015953373149E-3</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投入係数表!E17</f>
        <v>0</v>
      </c>
      <c r="E17" s="68">
        <f t="shared" si="0"/>
        <v>0</v>
      </c>
      <c r="F17" s="67">
        <f>分析係数表!C20</f>
        <v>4.0655503382211911E-2</v>
      </c>
      <c r="G17" s="68">
        <f t="shared" si="1"/>
        <v>0</v>
      </c>
      <c r="H17" s="68">
        <v>6.422983895026733E-4</v>
      </c>
      <c r="I17" s="68">
        <f t="shared" si="2"/>
        <v>6.422983895026733E-4</v>
      </c>
      <c r="J17" s="67">
        <f>分析係数表!G20</f>
        <v>0.10009738747512385</v>
      </c>
      <c r="K17" s="69">
        <f t="shared" si="3"/>
        <v>6.4292390768697118E-5</v>
      </c>
      <c r="L17" s="70"/>
      <c r="M17" s="71"/>
      <c r="N17" s="72">
        <f>分析係数表!H20</f>
        <v>5.4629207067175944E-4</v>
      </c>
      <c r="O17" s="73">
        <f t="shared" si="4"/>
        <v>7.5447153951394034E-3</v>
      </c>
      <c r="P17" s="67">
        <f>分析係数表!C20</f>
        <v>4.0655503382211911E-2</v>
      </c>
      <c r="Q17" s="73">
        <f t="shared" si="5"/>
        <v>3.0673420226491626E-4</v>
      </c>
      <c r="R17" s="74">
        <v>5.6121316310198295E-4</v>
      </c>
      <c r="S17" s="75">
        <f t="shared" si="6"/>
        <v>1.2035115526046563E-3</v>
      </c>
      <c r="T17" s="76">
        <f>分析係数表!F20</f>
        <v>0.22636236609222171</v>
      </c>
      <c r="U17" s="77">
        <f t="shared" si="7"/>
        <v>2.7242972266691332E-4</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投入係数表!E18</f>
        <v>1.5333013895543843E-3</v>
      </c>
      <c r="E18" s="68">
        <f t="shared" si="0"/>
        <v>0.15333013895543843</v>
      </c>
      <c r="F18" s="67">
        <f>分析係数表!C21</f>
        <v>0.20026093416848378</v>
      </c>
      <c r="G18" s="68">
        <f t="shared" si="1"/>
        <v>3.0706036863399525E-2</v>
      </c>
      <c r="H18" s="68">
        <v>4.5501123523655644E-2</v>
      </c>
      <c r="I18" s="68">
        <f t="shared" si="2"/>
        <v>4.5501123523655644E-2</v>
      </c>
      <c r="J18" s="67">
        <f>分析係数表!G21</f>
        <v>0.28530595433635869</v>
      </c>
      <c r="K18" s="69">
        <f t="shared" si="3"/>
        <v>1.2981741470293113E-2</v>
      </c>
      <c r="L18" s="70"/>
      <c r="M18" s="71"/>
      <c r="N18" s="72">
        <f>分析係数表!H21</f>
        <v>9.3136214282663271E-4</v>
      </c>
      <c r="O18" s="73">
        <f t="shared" si="4"/>
        <v>1.2862830479661533E-2</v>
      </c>
      <c r="P18" s="67">
        <f>分析係数表!C21</f>
        <v>0.20026093416848378</v>
      </c>
      <c r="Q18" s="73">
        <f t="shared" si="5"/>
        <v>2.5759224479078649E-3</v>
      </c>
      <c r="R18" s="74">
        <v>7.6440939725389637E-3</v>
      </c>
      <c r="S18" s="75">
        <f t="shared" si="6"/>
        <v>5.3145217496194608E-2</v>
      </c>
      <c r="T18" s="76">
        <f>分析係数表!F21</f>
        <v>0.42843035575162391</v>
      </c>
      <c r="U18" s="77">
        <f t="shared" si="7"/>
        <v>2.2769024438392082E-2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投入係数表!E19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5.9878693612217481E-4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投入係数表!E20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3.1491757381240304E-4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投入係数表!E21</f>
        <v>0</v>
      </c>
      <c r="E21" s="68">
        <f t="shared" si="0"/>
        <v>0</v>
      </c>
      <c r="F21" s="67">
        <f>分析係数表!C24</f>
        <v>0.65025853558407531</v>
      </c>
      <c r="G21" s="68">
        <f t="shared" si="1"/>
        <v>0</v>
      </c>
      <c r="H21" s="68">
        <v>1.2376389271434945E-2</v>
      </c>
      <c r="I21" s="68">
        <f t="shared" si="2"/>
        <v>1.2376389271434945E-2</v>
      </c>
      <c r="J21" s="67">
        <f>分析係数表!G24</f>
        <v>0.20860957299762456</v>
      </c>
      <c r="K21" s="69">
        <f t="shared" si="3"/>
        <v>2.5818332811664256E-3</v>
      </c>
      <c r="L21" s="70"/>
      <c r="M21" s="71"/>
      <c r="N21" s="72">
        <f>分析係数表!H24</f>
        <v>1.012294301444671E-3</v>
      </c>
      <c r="O21" s="73">
        <f t="shared" si="4"/>
        <v>1.3980566093756258E-2</v>
      </c>
      <c r="P21" s="67">
        <f>分析係数表!C24</f>
        <v>0.65025853558407531</v>
      </c>
      <c r="Q21" s="73">
        <f t="shared" si="5"/>
        <v>9.0909824347623208E-3</v>
      </c>
      <c r="R21" s="74">
        <v>1.8970870550056779E-2</v>
      </c>
      <c r="S21" s="75">
        <f t="shared" si="6"/>
        <v>3.1347259821491724E-2</v>
      </c>
      <c r="T21" s="76">
        <f>分析係数表!F24</f>
        <v>0.3934811577649211</v>
      </c>
      <c r="U21" s="77">
        <f t="shared" si="7"/>
        <v>1.2334556087318357E-2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投入係数表!E22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5.9479502321469367E-3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投入係数表!E23</f>
        <v>1.5333013895543843E-3</v>
      </c>
      <c r="E23" s="68">
        <f t="shared" si="0"/>
        <v>0.15333013895543843</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0.13365367960125552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投入係数表!E24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0.1248093747817917</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投入係数表!E25</f>
        <v>4.9065644465740299E-2</v>
      </c>
      <c r="E25" s="68">
        <f t="shared" si="0"/>
        <v>4.9065644465740297</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0.1014433778966686</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投入係数表!E26</f>
        <v>7.0915189266890274E-3</v>
      </c>
      <c r="E26" s="68">
        <f t="shared" si="0"/>
        <v>0.70915189266890277</v>
      </c>
      <c r="F26" s="67">
        <f>分析係数表!C29</f>
        <v>0.21798273531536294</v>
      </c>
      <c r="G26" s="68">
        <f t="shared" si="1"/>
        <v>0.15458286931803411</v>
      </c>
      <c r="H26" s="68">
        <v>0.1902865556288694</v>
      </c>
      <c r="I26" s="68">
        <f t="shared" si="2"/>
        <v>0.1902865556288694</v>
      </c>
      <c r="J26" s="67">
        <f>分析係数表!G29</f>
        <v>0.25500731246508535</v>
      </c>
      <c r="K26" s="69">
        <f t="shared" si="3"/>
        <v>4.8524463149155941E-2</v>
      </c>
      <c r="L26" s="70"/>
      <c r="M26" s="71"/>
      <c r="N26" s="72">
        <f>分析係数表!H29</f>
        <v>1.0983971257521954E-2</v>
      </c>
      <c r="O26" s="73">
        <f t="shared" si="4"/>
        <v>0.15169712594307039</v>
      </c>
      <c r="P26" s="67">
        <f>分析係数表!C29</f>
        <v>0.21798273531536294</v>
      </c>
      <c r="Q26" s="73">
        <f t="shared" si="5"/>
        <v>3.3067354452549588E-2</v>
      </c>
      <c r="R26" s="74">
        <v>5.1001385312540858E-2</v>
      </c>
      <c r="S26" s="75">
        <f t="shared" si="6"/>
        <v>0.24128794094141026</v>
      </c>
      <c r="T26" s="76">
        <f>分析係数表!F29</f>
        <v>0.40506035137493174</v>
      </c>
      <c r="U26" s="77">
        <f t="shared" si="7"/>
        <v>9.773617814026142E-2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投入係数表!E27</f>
        <v>7.6665069477719217E-4</v>
      </c>
      <c r="E27" s="68">
        <f t="shared" si="0"/>
        <v>7.6665069477719214E-2</v>
      </c>
      <c r="F27" s="67">
        <f>分析係数表!C30</f>
        <v>1</v>
      </c>
      <c r="G27" s="68">
        <f t="shared" si="1"/>
        <v>7.6665069477719214E-2</v>
      </c>
      <c r="H27" s="68">
        <v>0.11848435258902894</v>
      </c>
      <c r="I27" s="68">
        <f t="shared" si="2"/>
        <v>0.11848435258902894</v>
      </c>
      <c r="J27" s="67">
        <f>分析係数表!G30</f>
        <v>0.34480244300890089</v>
      </c>
      <c r="K27" s="69">
        <f t="shared" si="3"/>
        <v>4.0853694231025167E-2</v>
      </c>
      <c r="L27" s="70"/>
      <c r="M27" s="71"/>
      <c r="N27" s="72">
        <f>分析係数表!H30</f>
        <v>0</v>
      </c>
      <c r="O27" s="73">
        <f t="shared" si="4"/>
        <v>0</v>
      </c>
      <c r="P27" s="67">
        <f>分析係数表!C30</f>
        <v>1</v>
      </c>
      <c r="Q27" s="73">
        <f t="shared" si="5"/>
        <v>0</v>
      </c>
      <c r="R27" s="74">
        <v>8.467527308322946E-2</v>
      </c>
      <c r="S27" s="75">
        <f t="shared" si="6"/>
        <v>0.2031596256722584</v>
      </c>
      <c r="T27" s="76">
        <f>分析係数表!F30</f>
        <v>0.4506615325054556</v>
      </c>
      <c r="U27" s="77">
        <f t="shared" si="7"/>
        <v>9.1556228248694665E-2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投入係数表!E28</f>
        <v>7.0915189266890274E-3</v>
      </c>
      <c r="E28" s="68">
        <f t="shared" si="0"/>
        <v>0.70915189266890277</v>
      </c>
      <c r="F28" s="67">
        <f>分析係数表!C31</f>
        <v>0.99579475994795519</v>
      </c>
      <c r="G28" s="68">
        <f t="shared" si="1"/>
        <v>0.70616973872686817</v>
      </c>
      <c r="H28" s="68">
        <v>0.96534351283605624</v>
      </c>
      <c r="I28" s="68">
        <f t="shared" si="2"/>
        <v>0.96534351283605624</v>
      </c>
      <c r="J28" s="67">
        <f>分析係数表!G31</f>
        <v>7.0701677135993485E-2</v>
      </c>
      <c r="K28" s="69">
        <f t="shared" si="3"/>
        <v>6.8251405369860629E-2</v>
      </c>
      <c r="L28" s="70"/>
      <c r="M28" s="71"/>
      <c r="N28" s="72">
        <f>分析係数表!H31</f>
        <v>0.174828557104864</v>
      </c>
      <c r="O28" s="73">
        <f t="shared" si="4"/>
        <v>2.4145173930075554</v>
      </c>
      <c r="P28" s="67">
        <f>分析係数表!C31</f>
        <v>0.99579475994795519</v>
      </c>
      <c r="Q28" s="73">
        <f t="shared" si="5"/>
        <v>2.4043637677601213</v>
      </c>
      <c r="R28" s="74">
        <v>2.7518312302730648</v>
      </c>
      <c r="S28" s="75">
        <f t="shared" si="6"/>
        <v>3.7171747431091209</v>
      </c>
      <c r="T28" s="76">
        <f>分析係数表!F31</f>
        <v>0.32317167652288298</v>
      </c>
      <c r="U28" s="77">
        <f t="shared" si="7"/>
        <v>1.2012855936590914</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投入係数表!E29</f>
        <v>9.5831336847149022E-5</v>
      </c>
      <c r="E29" s="68">
        <f t="shared" si="0"/>
        <v>9.5831336847149017E-3</v>
      </c>
      <c r="F29" s="67">
        <f>分析係数表!C32</f>
        <v>0.99964031202931458</v>
      </c>
      <c r="G29" s="68">
        <f t="shared" si="1"/>
        <v>9.5796867468070403E-3</v>
      </c>
      <c r="H29" s="68">
        <v>3.3965314371406617E-2</v>
      </c>
      <c r="I29" s="68">
        <f t="shared" si="2"/>
        <v>3.3965314371406617E-2</v>
      </c>
      <c r="J29" s="67">
        <f>分析係数表!G32</f>
        <v>0.14056358670308441</v>
      </c>
      <c r="K29" s="69">
        <f t="shared" si="3"/>
        <v>4.774286411542733E-3</v>
      </c>
      <c r="L29" s="70"/>
      <c r="M29" s="71"/>
      <c r="N29" s="72">
        <f>分析係数表!H32</f>
        <v>5.58720937888101E-3</v>
      </c>
      <c r="O29" s="73">
        <f t="shared" si="4"/>
        <v>7.7163676501610934E-2</v>
      </c>
      <c r="P29" s="67">
        <f>分析係数表!C32</f>
        <v>0.99964031202931458</v>
      </c>
      <c r="Q29" s="73">
        <f t="shared" si="5"/>
        <v>7.7135921655399439E-2</v>
      </c>
      <c r="R29" s="74">
        <v>0.11224654374941957</v>
      </c>
      <c r="S29" s="75">
        <f t="shared" si="6"/>
        <v>0.14621185812082618</v>
      </c>
      <c r="T29" s="76">
        <f>分析係数表!F32</f>
        <v>0.48930784091666113</v>
      </c>
      <c r="U29" s="77">
        <f t="shared" si="7"/>
        <v>7.1542608613514649E-2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投入係数表!E30</f>
        <v>0</v>
      </c>
      <c r="E30" s="68">
        <f t="shared" si="0"/>
        <v>0</v>
      </c>
      <c r="F30" s="67">
        <f>分析係数表!C33</f>
        <v>0.86108134654879898</v>
      </c>
      <c r="G30" s="68">
        <f t="shared" si="1"/>
        <v>0</v>
      </c>
      <c r="H30" s="68">
        <v>2.6999607639065018E-2</v>
      </c>
      <c r="I30" s="68">
        <f t="shared" si="2"/>
        <v>2.6999607639065018E-2</v>
      </c>
      <c r="J30" s="67">
        <f>分析係数表!G33</f>
        <v>0.50957339603627816</v>
      </c>
      <c r="K30" s="69">
        <f t="shared" si="3"/>
        <v>1.37582817562854E-2</v>
      </c>
      <c r="L30" s="70"/>
      <c r="M30" s="71"/>
      <c r="N30" s="72">
        <f>分析係数表!H33</f>
        <v>9.6636851302253027E-4</v>
      </c>
      <c r="O30" s="73">
        <f t="shared" si="4"/>
        <v>1.3346295487345363E-2</v>
      </c>
      <c r="P30" s="67">
        <f>分析係数表!C33</f>
        <v>0.86108134654879898</v>
      </c>
      <c r="Q30" s="73">
        <f t="shared" si="5"/>
        <v>1.1492246089681505E-2</v>
      </c>
      <c r="R30" s="74">
        <v>6.1030800806464919E-2</v>
      </c>
      <c r="S30" s="75">
        <f t="shared" si="6"/>
        <v>8.8030408445529937E-2</v>
      </c>
      <c r="T30" s="76">
        <f>分析係数表!F33</f>
        <v>0.6614299372109248</v>
      </c>
      <c r="U30" s="77">
        <f t="shared" si="7"/>
        <v>5.8225947530778928E-2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投入係数表!E31</f>
        <v>6.3440344992812647E-2</v>
      </c>
      <c r="E31" s="68">
        <f t="shared" si="0"/>
        <v>6.3440344992812649</v>
      </c>
      <c r="F31" s="67">
        <f>分析係数表!C34</f>
        <v>0.32336264537596071</v>
      </c>
      <c r="G31" s="68">
        <f t="shared" si="1"/>
        <v>2.0514237780439482</v>
      </c>
      <c r="H31" s="68">
        <v>2.2437130818430169</v>
      </c>
      <c r="I31" s="68">
        <f t="shared" si="2"/>
        <v>2.2437130818430169</v>
      </c>
      <c r="J31" s="67">
        <f>分析係数表!G34</f>
        <v>0.42577322034702936</v>
      </c>
      <c r="K31" s="69">
        <f t="shared" si="3"/>
        <v>0.95531294439105918</v>
      </c>
      <c r="L31" s="70"/>
      <c r="M31" s="71"/>
      <c r="N31" s="72">
        <f>分析係数表!H34</f>
        <v>0.1563846962426603</v>
      </c>
      <c r="O31" s="73">
        <f t="shared" si="4"/>
        <v>2.1597934303811819</v>
      </c>
      <c r="P31" s="67">
        <f>分析係数表!C34</f>
        <v>0.32336264537596071</v>
      </c>
      <c r="Q31" s="73">
        <f t="shared" si="5"/>
        <v>0.69839651711367978</v>
      </c>
      <c r="R31" s="74">
        <v>0.78671361393621642</v>
      </c>
      <c r="S31" s="75">
        <f t="shared" si="6"/>
        <v>3.0304266957792332</v>
      </c>
      <c r="T31" s="76">
        <f>分析係数表!F34</f>
        <v>0.70466108064911737</v>
      </c>
      <c r="U31" s="77">
        <f t="shared" si="7"/>
        <v>2.1354237502757285</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投入係数表!E32</f>
        <v>9.0081456636320074E-3</v>
      </c>
      <c r="E32" s="68">
        <f t="shared" si="0"/>
        <v>0.90081456636320079</v>
      </c>
      <c r="F32" s="67">
        <f>分析係数表!C35</f>
        <v>0.71309503437584931</v>
      </c>
      <c r="G32" s="68">
        <f t="shared" si="1"/>
        <v>0.64236639416703245</v>
      </c>
      <c r="H32" s="68">
        <v>0.78295283948849859</v>
      </c>
      <c r="I32" s="68">
        <f t="shared" si="2"/>
        <v>0.78295283948849859</v>
      </c>
      <c r="J32" s="67">
        <f>分析係数表!G35</f>
        <v>0.31495703902204752</v>
      </c>
      <c r="K32" s="69">
        <f t="shared" si="3"/>
        <v>0.24659650801920197</v>
      </c>
      <c r="L32" s="70"/>
      <c r="M32" s="71"/>
      <c r="N32" s="72">
        <f>分析係数表!H35</f>
        <v>4.5217953193592612E-2</v>
      </c>
      <c r="O32" s="73">
        <f t="shared" si="4"/>
        <v>0.62449485524635351</v>
      </c>
      <c r="P32" s="67">
        <f>分析係数表!C35</f>
        <v>0.71309503437584931</v>
      </c>
      <c r="Q32" s="73">
        <f t="shared" si="5"/>
        <v>0.44532418026943948</v>
      </c>
      <c r="R32" s="74">
        <v>0.66941394880407878</v>
      </c>
      <c r="S32" s="75">
        <f t="shared" si="6"/>
        <v>1.4523667882925775</v>
      </c>
      <c r="T32" s="76">
        <f>分析係数表!F35</f>
        <v>0.6471226839613694</v>
      </c>
      <c r="U32" s="77">
        <f t="shared" si="7"/>
        <v>0.9398594941362467</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投入係数表!E33</f>
        <v>6.7081935793004315E-4</v>
      </c>
      <c r="E33" s="68">
        <f t="shared" si="0"/>
        <v>6.708193579300431E-2</v>
      </c>
      <c r="F33" s="67">
        <f>分析係数表!C36</f>
        <v>0.97060797996518033</v>
      </c>
      <c r="G33" s="68">
        <f t="shared" si="1"/>
        <v>6.511026219220184E-2</v>
      </c>
      <c r="H33" s="68">
        <v>0.19156096329922823</v>
      </c>
      <c r="I33" s="68">
        <f t="shared" si="2"/>
        <v>0.19156096329922823</v>
      </c>
      <c r="J33" s="67">
        <f>分析係数表!G36</f>
        <v>5.0335711627756477E-2</v>
      </c>
      <c r="K33" s="69">
        <f t="shared" si="3"/>
        <v>9.6423574077651938E-3</v>
      </c>
      <c r="L33" s="70"/>
      <c r="M33" s="71"/>
      <c r="N33" s="72">
        <f>分析係数表!H36</f>
        <v>0.16953071230897843</v>
      </c>
      <c r="O33" s="73">
        <f t="shared" si="4"/>
        <v>2.3413500648722114</v>
      </c>
      <c r="P33" s="67">
        <f>分析係数表!C36</f>
        <v>0.97060797996518033</v>
      </c>
      <c r="Q33" s="73">
        <f t="shared" si="5"/>
        <v>2.2725330568569611</v>
      </c>
      <c r="R33" s="74">
        <v>2.4089666759747286</v>
      </c>
      <c r="S33" s="75">
        <f t="shared" si="6"/>
        <v>2.6005276392739569</v>
      </c>
      <c r="T33" s="76">
        <f>分析係数表!F36</f>
        <v>0.84929702794091477</v>
      </c>
      <c r="U33" s="77">
        <f t="shared" si="7"/>
        <v>2.208620395113575</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投入係数表!E34</f>
        <v>2.0316243411595592E-2</v>
      </c>
      <c r="E34" s="68">
        <f t="shared" si="0"/>
        <v>2.0316243411595591</v>
      </c>
      <c r="F34" s="67">
        <f>分析係数表!C37</f>
        <v>0.36942311263039118</v>
      </c>
      <c r="G34" s="68">
        <f t="shared" si="1"/>
        <v>0.75052898780683208</v>
      </c>
      <c r="H34" s="68">
        <v>0.91049512424509149</v>
      </c>
      <c r="I34" s="68">
        <f t="shared" si="2"/>
        <v>0.91049512424509149</v>
      </c>
      <c r="J34" s="67">
        <f>分析係数表!G37</f>
        <v>0.39597111115274369</v>
      </c>
      <c r="K34" s="69">
        <f t="shared" si="3"/>
        <v>0.36052976604648429</v>
      </c>
      <c r="L34" s="70"/>
      <c r="M34" s="71"/>
      <c r="N34" s="72">
        <f>分析係数表!H37</f>
        <v>4.1543568960461748E-2</v>
      </c>
      <c r="O34" s="73">
        <f t="shared" si="4"/>
        <v>0.5737487712746957</v>
      </c>
      <c r="P34" s="67">
        <f>分析係数表!C37</f>
        <v>0.36942311263039118</v>
      </c>
      <c r="Q34" s="73">
        <f t="shared" si="5"/>
        <v>0.21195605695216047</v>
      </c>
      <c r="R34" s="74">
        <v>0.3029075889077098</v>
      </c>
      <c r="S34" s="75">
        <f t="shared" si="6"/>
        <v>1.2134027131528013</v>
      </c>
      <c r="T34" s="76">
        <f>分析係数表!F37</f>
        <v>0.66956741667759523</v>
      </c>
      <c r="U34" s="77">
        <f t="shared" si="7"/>
        <v>0.81245492003530628</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投入係数表!E35</f>
        <v>4.5040728318160037E-3</v>
      </c>
      <c r="E35" s="68">
        <f t="shared" si="0"/>
        <v>0.45040728318160039</v>
      </c>
      <c r="F35" s="67">
        <f>分析係数表!C38</f>
        <v>0.27616293516884927</v>
      </c>
      <c r="G35" s="68">
        <f t="shared" si="1"/>
        <v>0.12438579734485784</v>
      </c>
      <c r="H35" s="68">
        <v>0.21220155537989344</v>
      </c>
      <c r="I35" s="68">
        <f t="shared" si="2"/>
        <v>0.21220155537989344</v>
      </c>
      <c r="J35" s="67">
        <f>分析係数表!G38</f>
        <v>0.16816004220594116</v>
      </c>
      <c r="K35" s="69">
        <f t="shared" si="3"/>
        <v>3.5683822508849244E-2</v>
      </c>
      <c r="L35" s="70"/>
      <c r="M35" s="71"/>
      <c r="N35" s="72">
        <f>分析係数表!H38</f>
        <v>1.978405886979525E-2</v>
      </c>
      <c r="O35" s="73">
        <f t="shared" si="4"/>
        <v>0.27323313214072747</v>
      </c>
      <c r="P35" s="67">
        <f>分析係数表!C38</f>
        <v>0.27616293516884927</v>
      </c>
      <c r="Q35" s="73">
        <f t="shared" si="5"/>
        <v>7.5456863757361353E-2</v>
      </c>
      <c r="R35" s="74">
        <v>0.13016885250362875</v>
      </c>
      <c r="S35" s="75">
        <f t="shared" si="6"/>
        <v>0.34237040788352219</v>
      </c>
      <c r="T35" s="76">
        <f>分析係数表!F38</f>
        <v>0.50796041491163135</v>
      </c>
      <c r="U35" s="77">
        <f t="shared" si="7"/>
        <v>0.17391061444197839</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投入係数表!E36</f>
        <v>0</v>
      </c>
      <c r="E36" s="68">
        <f t="shared" si="0"/>
        <v>0</v>
      </c>
      <c r="F36" s="67">
        <f>分析係数表!C39</f>
        <v>1</v>
      </c>
      <c r="G36" s="68">
        <f t="shared" si="1"/>
        <v>0</v>
      </c>
      <c r="H36" s="68">
        <v>5.891951320832927E-2</v>
      </c>
      <c r="I36" s="68">
        <f t="shared" si="2"/>
        <v>5.891951320832927E-2</v>
      </c>
      <c r="J36" s="67">
        <f>分析係数表!G39</f>
        <v>0.35248448442068531</v>
      </c>
      <c r="K36" s="69">
        <f t="shared" si="3"/>
        <v>2.07682142355557E-2</v>
      </c>
      <c r="L36" s="70"/>
      <c r="M36" s="71"/>
      <c r="N36" s="72">
        <f>分析係数表!H39</f>
        <v>3.7835784153932967E-3</v>
      </c>
      <c r="O36" s="73">
        <f t="shared" si="4"/>
        <v>5.2254139958928462E-2</v>
      </c>
      <c r="P36" s="67">
        <f>分析係数表!C39</f>
        <v>1</v>
      </c>
      <c r="Q36" s="73">
        <f t="shared" si="5"/>
        <v>5.2254139958928462E-2</v>
      </c>
      <c r="R36" s="74">
        <v>5.5198518439366594E-2</v>
      </c>
      <c r="S36" s="75">
        <f t="shared" si="6"/>
        <v>0.11411803164769586</v>
      </c>
      <c r="T36" s="76">
        <f>分析係数表!F39</f>
        <v>0.70432763167329249</v>
      </c>
      <c r="U36" s="77">
        <f t="shared" si="7"/>
        <v>8.0376482961639462E-2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投入係数表!E37</f>
        <v>0</v>
      </c>
      <c r="E37" s="68">
        <f t="shared" si="0"/>
        <v>0</v>
      </c>
      <c r="F37" s="67">
        <f>分析係数表!C40</f>
        <v>0.8594947788612175</v>
      </c>
      <c r="G37" s="68">
        <f t="shared" si="1"/>
        <v>0</v>
      </c>
      <c r="H37" s="68">
        <v>2.5295115878368373E-3</v>
      </c>
      <c r="I37" s="68">
        <f t="shared" si="2"/>
        <v>2.5295115878368373E-3</v>
      </c>
      <c r="J37" s="67">
        <f>分析係数表!G40</f>
        <v>0.52539426735800443</v>
      </c>
      <c r="K37" s="69">
        <f t="shared" si="3"/>
        <v>1.3289908874651176E-3</v>
      </c>
      <c r="L37" s="70"/>
      <c r="M37" s="71"/>
      <c r="N37" s="72">
        <f>分析係数表!H40</f>
        <v>2.8625897198815951E-2</v>
      </c>
      <c r="O37" s="73">
        <f t="shared" si="4"/>
        <v>0.39534574798057637</v>
      </c>
      <c r="P37" s="67">
        <f>分析係数表!C40</f>
        <v>0.8594947788612175</v>
      </c>
      <c r="Q37" s="73">
        <f t="shared" si="5"/>
        <v>0.33979760623428812</v>
      </c>
      <c r="R37" s="74">
        <v>0.34135553930000034</v>
      </c>
      <c r="S37" s="75">
        <f t="shared" si="6"/>
        <v>0.34388505088783716</v>
      </c>
      <c r="T37" s="76">
        <f>分析係数表!F40</f>
        <v>0.72756745394375155</v>
      </c>
      <c r="U37" s="77">
        <f t="shared" si="7"/>
        <v>0.25019957092378114</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投入係数表!E38</f>
        <v>0</v>
      </c>
      <c r="E38" s="68">
        <f t="shared" si="0"/>
        <v>0</v>
      </c>
      <c r="F38" s="67">
        <f>分析係数表!C41</f>
        <v>0.99990471917963208</v>
      </c>
      <c r="G38" s="68">
        <f t="shared" si="1"/>
        <v>0</v>
      </c>
      <c r="H38" s="68">
        <v>1.8887550244607045E-3</v>
      </c>
      <c r="I38" s="68">
        <f t="shared" si="2"/>
        <v>1.8887550244607045E-3</v>
      </c>
      <c r="J38" s="67">
        <f>分析係数表!G41</f>
        <v>0.44685264209908465</v>
      </c>
      <c r="K38" s="69">
        <f t="shared" si="3"/>
        <v>8.4399517295818711E-4</v>
      </c>
      <c r="L38" s="70"/>
      <c r="M38" s="71"/>
      <c r="N38" s="72">
        <f>分析係数表!H41</f>
        <v>4.1570867506027356E-2</v>
      </c>
      <c r="O38" s="73">
        <f t="shared" si="4"/>
        <v>0.57412578527151337</v>
      </c>
      <c r="P38" s="67">
        <f>分析係数表!C41</f>
        <v>0.99990471917963208</v>
      </c>
      <c r="Q38" s="73">
        <f t="shared" si="5"/>
        <v>0.57407108209569835</v>
      </c>
      <c r="R38" s="74">
        <v>0.58706580330313018</v>
      </c>
      <c r="S38" s="75">
        <f t="shared" si="6"/>
        <v>0.58895455832759092</v>
      </c>
      <c r="T38" s="76">
        <f>分析係数表!F41</f>
        <v>0.55239581515617808</v>
      </c>
      <c r="U38" s="77">
        <f t="shared" si="7"/>
        <v>0.32533603333731642</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投入係数表!E39</f>
        <v>7.6665069477719217E-3</v>
      </c>
      <c r="E39" s="68">
        <f>$C$7*D39</f>
        <v>0.76665069477719217</v>
      </c>
      <c r="F39" s="67">
        <f>分析係数表!C42</f>
        <v>0.63104308840742951</v>
      </c>
      <c r="G39" s="68">
        <f>E39*F39</f>
        <v>0.48378962216190091</v>
      </c>
      <c r="H39" s="68">
        <v>0.49910102996354067</v>
      </c>
      <c r="I39" s="68">
        <f>C39+H39</f>
        <v>0.49910102996354067</v>
      </c>
      <c r="J39" s="67">
        <f>分析係数表!G42</f>
        <v>0.48778127268328092</v>
      </c>
      <c r="K39" s="69">
        <f>I39*J39</f>
        <v>0.24345213559315218</v>
      </c>
      <c r="L39" s="70"/>
      <c r="M39" s="71"/>
      <c r="N39" s="72">
        <f>分析係数表!H42</f>
        <v>1.0655104073296274E-2</v>
      </c>
      <c r="O39" s="73">
        <f t="shared" si="4"/>
        <v>0.14715521614611404</v>
      </c>
      <c r="P39" s="67">
        <f>分析係数表!C42</f>
        <v>0.63104308840742951</v>
      </c>
      <c r="Q39" s="73">
        <f>O39*P39</f>
        <v>9.2861282072106643E-2</v>
      </c>
      <c r="R39" s="74">
        <v>0.10120933213702406</v>
      </c>
      <c r="S39" s="75">
        <f>I39+R39</f>
        <v>0.60031036210056476</v>
      </c>
      <c r="T39" s="76">
        <f>分析係数表!F42</f>
        <v>0.56029864159552034</v>
      </c>
      <c r="U39" s="77">
        <f>S39*T39</f>
        <v>0.33635308042066137</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投入係数表!E40</f>
        <v>9.7747963584092004E-3</v>
      </c>
      <c r="E40" s="68">
        <f>$C$7*D40</f>
        <v>0.97747963584092001</v>
      </c>
      <c r="F40" s="67">
        <f>分析係数表!C43</f>
        <v>0.62059958859811692</v>
      </c>
      <c r="G40" s="68">
        <f>E40*F40</f>
        <v>0.60662345986591215</v>
      </c>
      <c r="H40" s="68">
        <v>1.105220604101897</v>
      </c>
      <c r="I40" s="68">
        <f>C40+H40</f>
        <v>1.105220604101897</v>
      </c>
      <c r="J40" s="67">
        <f>分析係数表!G43</f>
        <v>0.36935703048307378</v>
      </c>
      <c r="K40" s="69">
        <f>I40*J40</f>
        <v>0.40822100035978559</v>
      </c>
      <c r="L40" s="70"/>
      <c r="M40" s="71"/>
      <c r="N40" s="72">
        <f>分析係数表!H43</f>
        <v>1.5056593096551102E-2</v>
      </c>
      <c r="O40" s="73">
        <f t="shared" si="4"/>
        <v>0.20794317880948002</v>
      </c>
      <c r="P40" s="67">
        <f>分析係数表!C43</f>
        <v>0.62059958859811692</v>
      </c>
      <c r="Q40" s="73">
        <f>O40*P40</f>
        <v>0.12904945122094796</v>
      </c>
      <c r="R40" s="74">
        <v>0.51964221562811785</v>
      </c>
      <c r="S40" s="75">
        <f>I40+R40</f>
        <v>1.6248628197300148</v>
      </c>
      <c r="T40" s="76">
        <f>分析係数表!F43</f>
        <v>0.6240370889543333</v>
      </c>
      <c r="U40" s="77">
        <f>S40*T40</f>
        <v>1.013974663974448</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投入係数表!E41</f>
        <v>7.6665069477719217E-4</v>
      </c>
      <c r="E41" s="68">
        <f>$C$7*D41</f>
        <v>7.6665069477719214E-2</v>
      </c>
      <c r="F41" s="67">
        <f>分析係数表!C44</f>
        <v>0.64669075076632776</v>
      </c>
      <c r="G41" s="68">
        <f>E41*F41</f>
        <v>4.9578591338098915E-2</v>
      </c>
      <c r="H41" s="68">
        <v>5.644494276849598E-2</v>
      </c>
      <c r="I41" s="68">
        <f>C41+H41</f>
        <v>5.644494276849598E-2</v>
      </c>
      <c r="J41" s="67">
        <f>分析係数表!G44</f>
        <v>0.2706786499583716</v>
      </c>
      <c r="K41" s="69">
        <f>I41*J41</f>
        <v>1.5278440905554042E-2</v>
      </c>
      <c r="L41" s="70"/>
      <c r="M41" s="71"/>
      <c r="N41" s="72">
        <f>分析係数表!H44</f>
        <v>0.11660878839741158</v>
      </c>
      <c r="O41" s="73">
        <f t="shared" si="4"/>
        <v>1.6104574242651266</v>
      </c>
      <c r="P41" s="67">
        <f>分析係数表!C44</f>
        <v>0.64669075076632776</v>
      </c>
      <c r="Q41" s="73">
        <f>O41*P41</f>
        <v>1.0414679207752211</v>
      </c>
      <c r="R41" s="74">
        <v>1.0608858137525166</v>
      </c>
      <c r="S41" s="75">
        <f>I41+R41</f>
        <v>1.1173307565210124</v>
      </c>
      <c r="T41" s="76">
        <f>分析係数表!F44</f>
        <v>0.52072668274875644</v>
      </c>
      <c r="U41" s="77">
        <f>S41*T41</f>
        <v>0.58182393837634527</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投入係数表!E42</f>
        <v>1.7249640632486824E-3</v>
      </c>
      <c r="E42" s="68">
        <f>$C$7*D42</f>
        <v>0.17249640632486823</v>
      </c>
      <c r="F42" s="67">
        <f>分析係数表!C45</f>
        <v>1</v>
      </c>
      <c r="G42" s="68">
        <f>E42*F42</f>
        <v>0.17249640632486823</v>
      </c>
      <c r="H42" s="68">
        <v>0.20175500050279058</v>
      </c>
      <c r="I42" s="68">
        <f>C42+H42</f>
        <v>0.20175500050279058</v>
      </c>
      <c r="J42" s="67">
        <f>分析係数表!G45</f>
        <v>0</v>
      </c>
      <c r="K42" s="69">
        <f>I42*J42</f>
        <v>0</v>
      </c>
      <c r="L42" s="70"/>
      <c r="M42" s="71"/>
      <c r="N42" s="72">
        <f>分析係数表!H45</f>
        <v>0</v>
      </c>
      <c r="O42" s="73">
        <f t="shared" si="4"/>
        <v>0</v>
      </c>
      <c r="P42" s="67">
        <f>分析係数表!C45</f>
        <v>1</v>
      </c>
      <c r="Q42" s="73">
        <f>O42*P42</f>
        <v>0</v>
      </c>
      <c r="R42" s="74">
        <v>1.813611557050241E-2</v>
      </c>
      <c r="S42" s="75">
        <f>I42+R42</f>
        <v>0.21989111607329298</v>
      </c>
      <c r="T42" s="76">
        <f>分析係数表!F45</f>
        <v>0</v>
      </c>
      <c r="U42" s="77">
        <f>S42*T42</f>
        <v>0</v>
      </c>
      <c r="V42" s="78">
        <f>分析係数表!D45</f>
        <v>0</v>
      </c>
      <c r="W42" s="158">
        <f t="shared" si="8"/>
        <v>0</v>
      </c>
      <c r="X42" s="67">
        <f>分析係数表!E45</f>
        <v>0</v>
      </c>
      <c r="Y42" s="157">
        <f t="shared" si="9"/>
        <v>0</v>
      </c>
    </row>
    <row r="43" spans="1:25" x14ac:dyDescent="0.15">
      <c r="A43" s="6" t="s">
        <v>339</v>
      </c>
      <c r="B43" s="5" t="s">
        <v>277</v>
      </c>
      <c r="C43" s="81"/>
      <c r="D43" s="67">
        <f>投入係数表!E43</f>
        <v>2.9707714422616193E-3</v>
      </c>
      <c r="E43" s="68">
        <f>$C$7*D43</f>
        <v>0.29707714422616194</v>
      </c>
      <c r="F43" s="67">
        <f>分析係数表!C46</f>
        <v>0.9523590920683499</v>
      </c>
      <c r="G43" s="68">
        <f>E43*F43</f>
        <v>0.2829241193494858</v>
      </c>
      <c r="H43" s="68">
        <v>0.31058360902865145</v>
      </c>
      <c r="I43" s="68">
        <f>C43+H43</f>
        <v>0.31058360902865145</v>
      </c>
      <c r="J43" s="67">
        <f>分析係数表!G46</f>
        <v>9.2904052538843509E-3</v>
      </c>
      <c r="K43" s="69">
        <f>I43*J43</f>
        <v>2.8854475930901466E-3</v>
      </c>
      <c r="L43" s="70"/>
      <c r="M43" s="71"/>
      <c r="N43" s="72">
        <f>分析係数表!H46</f>
        <v>3.275825467872984E-5</v>
      </c>
      <c r="O43" s="73">
        <f t="shared" si="4"/>
        <v>4.5241679618119874E-4</v>
      </c>
      <c r="P43" s="67">
        <f>分析係数表!C46</f>
        <v>0.9523590920683499</v>
      </c>
      <c r="Q43" s="73">
        <f>O43*P43</f>
        <v>4.3086324924759812E-4</v>
      </c>
      <c r="R43" s="74">
        <v>1.5520761204651222E-2</v>
      </c>
      <c r="S43" s="75">
        <f>I43+R43</f>
        <v>0.32610437023330269</v>
      </c>
      <c r="T43" s="76">
        <f>分析係数表!F46</f>
        <v>0.3134710876181323</v>
      </c>
      <c r="U43" s="77">
        <f>S43*T43</f>
        <v>0.10222429161405948</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投入係数表!E44</f>
        <v>0.44590321034978436</v>
      </c>
      <c r="E44" s="82">
        <f>SUM(E5:E43)</f>
        <v>44.590321034978444</v>
      </c>
      <c r="F44" s="83">
        <f>分析係数表!C47</f>
        <v>0.46786164393083407</v>
      </c>
      <c r="G44" s="82">
        <f>SUM(G5:G43)</f>
        <v>12.197224840954695</v>
      </c>
      <c r="H44" s="82">
        <f>SUM(H5:H43)</f>
        <v>14.536140312963163</v>
      </c>
      <c r="I44" s="82">
        <f>SUM(I5:I43)</f>
        <v>114.53614031296318</v>
      </c>
      <c r="J44" s="83">
        <f>分析係数表!G47</f>
        <v>0.21497759441460212</v>
      </c>
      <c r="K44" s="84">
        <f>SUM(K5:K43)</f>
        <v>21.38994160449036</v>
      </c>
      <c r="L44" s="85">
        <f>最終需要_まとめ!$L$34</f>
        <v>0.64566666666666661</v>
      </c>
      <c r="M44" s="82">
        <f>K44*L44</f>
        <v>13.810772295965942</v>
      </c>
      <c r="N44" s="86">
        <f>分析係数表!H47</f>
        <v>1</v>
      </c>
      <c r="O44" s="100">
        <f t="shared" si="4"/>
        <v>13.810772295965942</v>
      </c>
      <c r="P44" s="83">
        <f>分析係数表!C47</f>
        <v>0.46786164393083407</v>
      </c>
      <c r="Q44" s="87">
        <f>SUM(Q5:Q43)</f>
        <v>8.8690487244604768</v>
      </c>
      <c r="R44" s="82">
        <f>SUM(R5:R43)</f>
        <v>10.641251567720328</v>
      </c>
      <c r="S44" s="88">
        <f>SUM(S5:S43)</f>
        <v>125.17739188068349</v>
      </c>
      <c r="T44" s="89">
        <f>分析係数表!F47</f>
        <v>0.45241141751681985</v>
      </c>
      <c r="U44" s="90">
        <f>SUM(U5:U43)</f>
        <v>65.822745107864776</v>
      </c>
      <c r="V44" s="91">
        <f>分析係数表!D47</f>
        <v>5.5289104631778725E-2</v>
      </c>
      <c r="W44" s="155">
        <f>SUM(W5:W43)</f>
        <v>11</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302</v>
      </c>
      <c r="S2" s="3" t="s">
        <v>150</v>
      </c>
      <c r="U2" s="55" t="s">
        <v>207</v>
      </c>
      <c r="W2" s="3" t="s">
        <v>127</v>
      </c>
      <c r="Y2" s="3" t="s">
        <v>151</v>
      </c>
    </row>
    <row r="3" spans="1:25" ht="45" x14ac:dyDescent="0.15">
      <c r="B3" s="56"/>
      <c r="C3" s="57" t="s">
        <v>225</v>
      </c>
      <c r="D3" s="57" t="s">
        <v>246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投入係数表!F5</f>
        <v>0</v>
      </c>
      <c r="E5" s="68">
        <f t="shared" ref="E5:E38" si="0">$C$8*D5</f>
        <v>0</v>
      </c>
      <c r="F5" s="67">
        <f>分析係数表!C8</f>
        <v>0.17777947964604235</v>
      </c>
      <c r="G5" s="68">
        <f t="shared" ref="G5:G38" si="1">E5*F5</f>
        <v>0</v>
      </c>
      <c r="H5" s="68">
        <f t="array" ref="H5:H43">MMULT(逆行列係数!C5:AO43,'4'!G5:G43)</f>
        <v>6.9148164482442116E-4</v>
      </c>
      <c r="I5" s="68">
        <f t="shared" ref="I5:I38" si="2">C5+H5</f>
        <v>6.9148164482442116E-4</v>
      </c>
      <c r="J5" s="67">
        <f>分析係数表!G8</f>
        <v>0.11983669088190757</v>
      </c>
      <c r="K5" s="69">
        <f t="shared" ref="K5:K38" si="3">I5*J5</f>
        <v>8.2864872121337155E-5</v>
      </c>
      <c r="L5" s="70" t="s">
        <v>178</v>
      </c>
      <c r="M5" s="71" t="s">
        <v>178</v>
      </c>
      <c r="N5" s="72">
        <f>分析係数表!H8</f>
        <v>9.9318531954874535E-3</v>
      </c>
      <c r="O5" s="73">
        <f t="shared" ref="O5:O43" si="4">$M$44*N5</f>
        <v>0.25298163487545666</v>
      </c>
      <c r="P5" s="67">
        <f>分析係数表!C8</f>
        <v>0.17777947964604235</v>
      </c>
      <c r="Q5" s="73">
        <f t="shared" ref="Q5:Q38" si="5">O5*P5</f>
        <v>4.4974943408163763E-2</v>
      </c>
      <c r="R5" s="74">
        <f t="array" ref="R5:R43">MMULT(逆行列係数!C5:AO43,'4'!Q5:Q43)</f>
        <v>7.6015037710557939E-2</v>
      </c>
      <c r="S5" s="75">
        <f t="shared" ref="S5:S38" si="6">I5+R5</f>
        <v>7.6706519355382363E-2</v>
      </c>
      <c r="T5" s="76">
        <f>分析係数表!F8</f>
        <v>0.45371949933871308</v>
      </c>
      <c r="U5" s="77">
        <f t="shared" ref="U5:U43" si="7">S5*T5</f>
        <v>3.4803243557939394E-2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投入係数表!F6</f>
        <v>0</v>
      </c>
      <c r="E6" s="68">
        <f t="shared" si="0"/>
        <v>0</v>
      </c>
      <c r="F6" s="67">
        <f>分析係数表!C9</f>
        <v>0.42124201973302378</v>
      </c>
      <c r="G6" s="68">
        <f t="shared" si="1"/>
        <v>0</v>
      </c>
      <c r="H6" s="68">
        <v>1.2446736270455578E-3</v>
      </c>
      <c r="I6" s="68">
        <f t="shared" si="2"/>
        <v>1.2446736270455578E-3</v>
      </c>
      <c r="J6" s="67">
        <f>分析係数表!G9</f>
        <v>0.24981720692176457</v>
      </c>
      <c r="K6" s="69">
        <f t="shared" si="3"/>
        <v>3.1094088903770332E-4</v>
      </c>
      <c r="L6" s="70"/>
      <c r="M6" s="71"/>
      <c r="N6" s="72">
        <f>分析係数表!H9</f>
        <v>5.1224917855464795E-4</v>
      </c>
      <c r="O6" s="73">
        <f t="shared" si="4"/>
        <v>1.3047880602307304E-2</v>
      </c>
      <c r="P6" s="67">
        <f>分析係数表!C9</f>
        <v>0.42124201973302378</v>
      </c>
      <c r="Q6" s="73">
        <f t="shared" si="5"/>
        <v>5.4963155781512715E-3</v>
      </c>
      <c r="R6" s="74">
        <v>7.2711696713001631E-3</v>
      </c>
      <c r="S6" s="75">
        <f t="shared" si="6"/>
        <v>8.5158432983457218E-3</v>
      </c>
      <c r="T6" s="76">
        <f>分析係数表!F9</f>
        <v>0.68072142334876917</v>
      </c>
      <c r="U6" s="77">
        <f t="shared" si="7"/>
        <v>5.7969169710649767E-3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投入係数表!F7</f>
        <v>0</v>
      </c>
      <c r="E7" s="68">
        <f t="shared" si="0"/>
        <v>0</v>
      </c>
      <c r="F7" s="67">
        <f>分析係数表!C10</f>
        <v>0.36396764732023823</v>
      </c>
      <c r="G7" s="68">
        <f t="shared" si="1"/>
        <v>0</v>
      </c>
      <c r="H7" s="68">
        <v>4.1548448439896385E-4</v>
      </c>
      <c r="I7" s="68">
        <f t="shared" si="2"/>
        <v>4.1548448439896385E-4</v>
      </c>
      <c r="J7" s="67">
        <f>分析係数表!G10</f>
        <v>0.17997125059894586</v>
      </c>
      <c r="K7" s="69">
        <f t="shared" si="3"/>
        <v>7.4775262261739738E-5</v>
      </c>
      <c r="L7" s="70"/>
      <c r="M7" s="71"/>
      <c r="N7" s="72">
        <f>分析係数表!H10</f>
        <v>1.1645238378928864E-3</v>
      </c>
      <c r="O7" s="73">
        <f t="shared" si="4"/>
        <v>2.9662454585558804E-2</v>
      </c>
      <c r="P7" s="67">
        <f>分析係数表!C10</f>
        <v>0.36396764732023823</v>
      </c>
      <c r="Q7" s="73">
        <f t="shared" si="5"/>
        <v>1.079617380924925E-2</v>
      </c>
      <c r="R7" s="74">
        <v>2.2065978721590995E-2</v>
      </c>
      <c r="S7" s="75">
        <f t="shared" si="6"/>
        <v>2.2481463205989958E-2</v>
      </c>
      <c r="T7" s="76">
        <f>分析係数表!F10</f>
        <v>0.526018207954001</v>
      </c>
      <c r="U7" s="77">
        <f t="shared" si="7"/>
        <v>1.1825658987798648E-2</v>
      </c>
      <c r="V7" s="78">
        <f>分析係数表!D10</f>
        <v>9.5927168183996173E-2</v>
      </c>
      <c r="W7" s="158">
        <f t="shared" si="8"/>
        <v>0</v>
      </c>
      <c r="X7" s="67">
        <f>分析係数表!E10</f>
        <v>2.9611883085769047E-2</v>
      </c>
      <c r="Y7" s="157">
        <f t="shared" si="9"/>
        <v>0</v>
      </c>
    </row>
    <row r="8" spans="1:25" x14ac:dyDescent="0.15">
      <c r="A8" s="6" t="s">
        <v>219</v>
      </c>
      <c r="B8" s="5" t="s">
        <v>27</v>
      </c>
      <c r="C8" s="66">
        <f>最終需要_まとめ!C9</f>
        <v>100</v>
      </c>
      <c r="D8" s="67">
        <f>投入係数表!F8</f>
        <v>1.9593688769722595E-3</v>
      </c>
      <c r="E8" s="68">
        <f t="shared" si="0"/>
        <v>0.19593688769722595</v>
      </c>
      <c r="F8" s="67">
        <f>分析係数表!C11</f>
        <v>1.3444674968404846E-2</v>
      </c>
      <c r="G8" s="68">
        <f t="shared" si="1"/>
        <v>2.634307769410045E-3</v>
      </c>
      <c r="H8" s="68">
        <v>3.3305555472293039E-2</v>
      </c>
      <c r="I8" s="68">
        <f t="shared" si="2"/>
        <v>100.0333055554723</v>
      </c>
      <c r="J8" s="67">
        <f>分析係数表!G11</f>
        <v>0.34123955862637928</v>
      </c>
      <c r="K8" s="69">
        <f t="shared" si="3"/>
        <v>34.135321035687099</v>
      </c>
      <c r="L8" s="70"/>
      <c r="M8" s="71"/>
      <c r="N8" s="72">
        <f>分析係数表!H11</f>
        <v>-1.9911880294914216E-5</v>
      </c>
      <c r="O8" s="73">
        <f t="shared" si="4"/>
        <v>-5.0719034316178862E-4</v>
      </c>
      <c r="P8" s="67">
        <f>分析係数表!C11</f>
        <v>1.3444674968404846E-2</v>
      </c>
      <c r="Q8" s="73">
        <f t="shared" si="5"/>
        <v>-6.8190093109239634E-6</v>
      </c>
      <c r="R8" s="74">
        <v>2.4382326687591941E-2</v>
      </c>
      <c r="S8" s="75">
        <f t="shared" si="6"/>
        <v>100.05768788215988</v>
      </c>
      <c r="T8" s="76">
        <f>分析係数表!F11</f>
        <v>0.57409508095287198</v>
      </c>
      <c r="U8" s="77">
        <f t="shared" si="7"/>
        <v>57.442626424665775</v>
      </c>
      <c r="V8" s="78">
        <f>分析係数表!D11</f>
        <v>2.1656182324430236E-2</v>
      </c>
      <c r="W8" s="158">
        <f t="shared" si="8"/>
        <v>2</v>
      </c>
      <c r="X8" s="67">
        <f>分析係数表!E11</f>
        <v>1.1962462617304321E-2</v>
      </c>
      <c r="Y8" s="157">
        <f t="shared" si="9"/>
        <v>1</v>
      </c>
    </row>
    <row r="9" spans="1:25" x14ac:dyDescent="0.15">
      <c r="A9" s="6" t="s">
        <v>220</v>
      </c>
      <c r="B9" s="5" t="s">
        <v>188</v>
      </c>
      <c r="C9" s="81"/>
      <c r="D9" s="67">
        <f>投入係数表!F9</f>
        <v>0</v>
      </c>
      <c r="E9" s="68">
        <f t="shared" si="0"/>
        <v>0</v>
      </c>
      <c r="F9" s="67">
        <f>分析係数表!C12</f>
        <v>0.28285269962977577</v>
      </c>
      <c r="G9" s="68">
        <f t="shared" si="1"/>
        <v>0</v>
      </c>
      <c r="H9" s="68">
        <v>2.1992946843921658E-3</v>
      </c>
      <c r="I9" s="68">
        <f t="shared" si="2"/>
        <v>2.1992946843921658E-3</v>
      </c>
      <c r="J9" s="67">
        <f>分析係数表!G12</f>
        <v>0.13743688539340115</v>
      </c>
      <c r="K9" s="69">
        <f t="shared" si="3"/>
        <v>3.0226421148512244E-4</v>
      </c>
      <c r="L9" s="70"/>
      <c r="M9" s="71"/>
      <c r="N9" s="72">
        <f>分析係数表!H12</f>
        <v>7.6503049889858399E-2</v>
      </c>
      <c r="O9" s="73">
        <f t="shared" si="4"/>
        <v>1.9486662008746212</v>
      </c>
      <c r="P9" s="67">
        <f>分析係数表!C12</f>
        <v>0.28285269962977577</v>
      </c>
      <c r="Q9" s="73">
        <f t="shared" si="5"/>
        <v>0.55118549559468555</v>
      </c>
      <c r="R9" s="74">
        <v>0.67110331525828237</v>
      </c>
      <c r="S9" s="75">
        <f t="shared" si="6"/>
        <v>0.67330260994267455</v>
      </c>
      <c r="T9" s="76">
        <f>分析係数表!F12</f>
        <v>0.33885954419874881</v>
      </c>
      <c r="U9" s="77">
        <f t="shared" si="7"/>
        <v>0.22815501551300266</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投入係数表!F10</f>
        <v>4.9499845312983397E-3</v>
      </c>
      <c r="E10" s="68">
        <f t="shared" si="0"/>
        <v>0.49499845312983398</v>
      </c>
      <c r="F10" s="67">
        <f>分析係数表!C13</f>
        <v>8.2857707463935726E-2</v>
      </c>
      <c r="G10" s="68">
        <f t="shared" si="1"/>
        <v>4.1014437024532481E-2</v>
      </c>
      <c r="H10" s="68">
        <v>4.5446242504473315E-2</v>
      </c>
      <c r="I10" s="68">
        <f t="shared" si="2"/>
        <v>4.5446242504473315E-2</v>
      </c>
      <c r="J10" s="67">
        <f>分析係数表!G13</f>
        <v>0.24536311575828371</v>
      </c>
      <c r="K10" s="69">
        <f t="shared" si="3"/>
        <v>1.1150831660404118E-2</v>
      </c>
      <c r="L10" s="70"/>
      <c r="M10" s="71"/>
      <c r="N10" s="72">
        <f>分析係数表!H13</f>
        <v>1.5229376832013421E-2</v>
      </c>
      <c r="O10" s="73">
        <f t="shared" si="4"/>
        <v>0.38791880762470993</v>
      </c>
      <c r="P10" s="67">
        <f>分析係数表!C13</f>
        <v>8.2857707463935726E-2</v>
      </c>
      <c r="Q10" s="73">
        <f t="shared" si="5"/>
        <v>3.2142063081926978E-2</v>
      </c>
      <c r="R10" s="74">
        <v>3.5595749228969624E-2</v>
      </c>
      <c r="S10" s="75">
        <f t="shared" si="6"/>
        <v>8.1041991733442939E-2</v>
      </c>
      <c r="T10" s="76">
        <f>分析係数表!F13</f>
        <v>0.38525314111513148</v>
      </c>
      <c r="U10" s="77">
        <f t="shared" si="7"/>
        <v>3.122168187753541E-2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投入係数表!F11</f>
        <v>2.7843662988553163E-3</v>
      </c>
      <c r="E11" s="68">
        <f t="shared" si="0"/>
        <v>0.27843662988553164</v>
      </c>
      <c r="F11" s="67">
        <f>分析係数表!C14</f>
        <v>0.18904232356765083</v>
      </c>
      <c r="G11" s="68">
        <f t="shared" si="1"/>
        <v>5.2636307479906906E-2</v>
      </c>
      <c r="H11" s="68">
        <v>0.10498909074183524</v>
      </c>
      <c r="I11" s="68">
        <f t="shared" si="2"/>
        <v>0.10498909074183524</v>
      </c>
      <c r="J11" s="67">
        <f>分析係数表!G14</f>
        <v>0.16324783844948645</v>
      </c>
      <c r="K11" s="69">
        <f t="shared" si="3"/>
        <v>1.7139242124381594E-2</v>
      </c>
      <c r="L11" s="70"/>
      <c r="M11" s="71"/>
      <c r="N11" s="72">
        <f>分析係数表!H14</f>
        <v>1.012936620163862E-3</v>
      </c>
      <c r="O11" s="73">
        <f t="shared" si="4"/>
        <v>2.5801263586004541E-2</v>
      </c>
      <c r="P11" s="67">
        <f>分析係数表!C14</f>
        <v>0.18904232356765083</v>
      </c>
      <c r="Q11" s="73">
        <f t="shared" si="5"/>
        <v>4.8775308192797176E-3</v>
      </c>
      <c r="R11" s="74">
        <v>2.8181555186057972E-2</v>
      </c>
      <c r="S11" s="75">
        <f t="shared" si="6"/>
        <v>0.13317064592789321</v>
      </c>
      <c r="T11" s="76">
        <f>分析係数表!F14</f>
        <v>0.31391081065397786</v>
      </c>
      <c r="U11" s="77">
        <f t="shared" si="7"/>
        <v>4.1803705418538811E-2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投入係数表!F12</f>
        <v>1.9078065381045683E-2</v>
      </c>
      <c r="E12" s="68">
        <f t="shared" si="0"/>
        <v>1.9078065381045684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0.17269831184658904</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投入係数表!F13</f>
        <v>2.87717850881716E-2</v>
      </c>
      <c r="E13" s="68">
        <f t="shared" si="0"/>
        <v>2.8771785088171598</v>
      </c>
      <c r="F13" s="67">
        <f>分析係数表!C16</f>
        <v>0.18624360370728099</v>
      </c>
      <c r="G13" s="68">
        <f t="shared" si="1"/>
        <v>0.53585609399124878</v>
      </c>
      <c r="H13" s="68">
        <v>0.61342134313055052</v>
      </c>
      <c r="I13" s="68">
        <f t="shared" si="2"/>
        <v>0.61342134313055052</v>
      </c>
      <c r="J13" s="67">
        <f>分析係数表!G16</f>
        <v>3.3443467200273011E-2</v>
      </c>
      <c r="K13" s="69">
        <f t="shared" si="3"/>
        <v>2.0514936568933984E-2</v>
      </c>
      <c r="L13" s="70"/>
      <c r="M13" s="71"/>
      <c r="N13" s="72">
        <f>分析係数表!H16</f>
        <v>1.544069969062719E-2</v>
      </c>
      <c r="O13" s="73">
        <f t="shared" si="4"/>
        <v>0.39330156965374963</v>
      </c>
      <c r="P13" s="67">
        <f>分析係数表!C16</f>
        <v>0.18624360370728099</v>
      </c>
      <c r="Q13" s="73">
        <f t="shared" si="5"/>
        <v>7.3249901676044518E-2</v>
      </c>
      <c r="R13" s="74">
        <v>0.13398110616103581</v>
      </c>
      <c r="S13" s="75">
        <f t="shared" si="6"/>
        <v>0.74740244929158628</v>
      </c>
      <c r="T13" s="76">
        <f>分析係数表!F16</f>
        <v>0.28910915662276826</v>
      </c>
      <c r="U13" s="77">
        <f t="shared" si="7"/>
        <v>0.21608089177248183</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投入係数表!F14</f>
        <v>5.9812313086521603E-3</v>
      </c>
      <c r="E14" s="68">
        <f t="shared" si="0"/>
        <v>0.59812313086521607</v>
      </c>
      <c r="F14" s="67">
        <f>分析係数表!C17</f>
        <v>8.6758716707685424E-2</v>
      </c>
      <c r="G14" s="68">
        <f t="shared" si="1"/>
        <v>5.1892395267049134E-2</v>
      </c>
      <c r="H14" s="68">
        <v>6.5572214404078177E-2</v>
      </c>
      <c r="I14" s="68">
        <f t="shared" si="2"/>
        <v>6.5572214404078177E-2</v>
      </c>
      <c r="J14" s="67">
        <f>分析係数表!G17</f>
        <v>0.21883055467982124</v>
      </c>
      <c r="K14" s="69">
        <f t="shared" si="3"/>
        <v>1.4349204049628592E-2</v>
      </c>
      <c r="L14" s="70"/>
      <c r="M14" s="71"/>
      <c r="N14" s="72">
        <f>分析係数表!H17</f>
        <v>2.866347284388861E-3</v>
      </c>
      <c r="O14" s="73">
        <f t="shared" si="4"/>
        <v>7.301086794708006E-2</v>
      </c>
      <c r="P14" s="67">
        <f>分析係数表!C17</f>
        <v>8.6758716707685424E-2</v>
      </c>
      <c r="Q14" s="73">
        <f t="shared" si="5"/>
        <v>6.3343292088029494E-3</v>
      </c>
      <c r="R14" s="74">
        <v>1.3315768359152337E-2</v>
      </c>
      <c r="S14" s="75">
        <f t="shared" si="6"/>
        <v>7.8887982763230516E-2</v>
      </c>
      <c r="T14" s="76">
        <f>分析係数表!F17</f>
        <v>0.34508465775272146</v>
      </c>
      <c r="U14" s="77">
        <f t="shared" si="7"/>
        <v>2.7223032532651993E-2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投入係数表!F15</f>
        <v>5.1562338867691042E-4</v>
      </c>
      <c r="E15" s="68">
        <f t="shared" si="0"/>
        <v>5.1562338867691043E-2</v>
      </c>
      <c r="F15" s="67">
        <f>分析係数表!C18</f>
        <v>0.36451017494166671</v>
      </c>
      <c r="G15" s="68">
        <f t="shared" si="1"/>
        <v>1.8794997161063563E-2</v>
      </c>
      <c r="H15" s="68">
        <v>3.6288668388566828E-2</v>
      </c>
      <c r="I15" s="68">
        <f t="shared" si="2"/>
        <v>3.6288668388566828E-2</v>
      </c>
      <c r="J15" s="67">
        <f>分析係数表!G18</f>
        <v>0.21601264645713222</v>
      </c>
      <c r="K15" s="69">
        <f t="shared" si="3"/>
        <v>7.8388112950195966E-3</v>
      </c>
      <c r="L15" s="70"/>
      <c r="M15" s="71"/>
      <c r="N15" s="72">
        <f>分析係数表!H18</f>
        <v>4.846294736294444E-4</v>
      </c>
      <c r="O15" s="73">
        <f t="shared" si="4"/>
        <v>1.2344358513405469E-2</v>
      </c>
      <c r="P15" s="67">
        <f>分析係数表!C18</f>
        <v>0.36451017494166671</v>
      </c>
      <c r="Q15" s="73">
        <f t="shared" si="5"/>
        <v>4.4996442812640803E-3</v>
      </c>
      <c r="R15" s="74">
        <v>1.2303377659381236E-2</v>
      </c>
      <c r="S15" s="75">
        <f t="shared" si="6"/>
        <v>4.8592046047948062E-2</v>
      </c>
      <c r="T15" s="76">
        <f>分析係数表!F18</f>
        <v>0.4650429076224129</v>
      </c>
      <c r="U15" s="77">
        <f t="shared" si="7"/>
        <v>2.2597386381459944E-2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投入係数表!F16</f>
        <v>3.2999896875322266E-3</v>
      </c>
      <c r="E16" s="68">
        <f t="shared" si="0"/>
        <v>0.32999896875322265</v>
      </c>
      <c r="F16" s="67">
        <f>分析係数表!C19</f>
        <v>0.20084535872916243</v>
      </c>
      <c r="G16" s="68">
        <f t="shared" si="1"/>
        <v>6.6278761259494667E-2</v>
      </c>
      <c r="H16" s="68">
        <v>0.10785088558990569</v>
      </c>
      <c r="I16" s="68">
        <f t="shared" si="2"/>
        <v>0.10785088558990569</v>
      </c>
      <c r="J16" s="67">
        <f>分析係数表!G19</f>
        <v>5.7675100625652016E-2</v>
      </c>
      <c r="K16" s="69">
        <f t="shared" si="3"/>
        <v>6.2203106789634937E-3</v>
      </c>
      <c r="L16" s="70"/>
      <c r="M16" s="71"/>
      <c r="N16" s="72">
        <f>分析係数表!H19</f>
        <v>-1.1304809457757749E-4</v>
      </c>
      <c r="O16" s="73">
        <f t="shared" si="4"/>
        <v>-2.879532270854026E-3</v>
      </c>
      <c r="P16" s="67">
        <f>分析係数表!C19</f>
        <v>0.20084535872916243</v>
      </c>
      <c r="Q16" s="73">
        <f t="shared" si="5"/>
        <v>-5.7834069191187653E-4</v>
      </c>
      <c r="R16" s="74">
        <v>1.4314237971516832E-3</v>
      </c>
      <c r="S16" s="75">
        <f t="shared" si="6"/>
        <v>0.10928230938705737</v>
      </c>
      <c r="T16" s="76">
        <f>分析係数表!F19</f>
        <v>0.24248712237187039</v>
      </c>
      <c r="U16" s="77">
        <f t="shared" si="7"/>
        <v>2.6499552729419982E-2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投入係数表!F17</f>
        <v>7.218727441476745E-4</v>
      </c>
      <c r="E17" s="68">
        <f t="shared" si="0"/>
        <v>7.2187274414767452E-2</v>
      </c>
      <c r="F17" s="67">
        <f>分析係数表!C20</f>
        <v>4.0655503382211911E-2</v>
      </c>
      <c r="G17" s="68">
        <f t="shared" si="1"/>
        <v>2.9348099791222373E-3</v>
      </c>
      <c r="H17" s="68">
        <v>5.2009836636374143E-3</v>
      </c>
      <c r="I17" s="68">
        <f t="shared" si="2"/>
        <v>5.2009836636374143E-3</v>
      </c>
      <c r="J17" s="67">
        <f>分析係数表!G20</f>
        <v>0.10009738747512385</v>
      </c>
      <c r="K17" s="69">
        <f t="shared" si="3"/>
        <v>5.2060487703090345E-4</v>
      </c>
      <c r="L17" s="70"/>
      <c r="M17" s="71"/>
      <c r="N17" s="72">
        <f>分析係数表!H20</f>
        <v>5.4629207067175944E-4</v>
      </c>
      <c r="O17" s="73">
        <f t="shared" si="4"/>
        <v>1.3915012479325847E-2</v>
      </c>
      <c r="P17" s="67">
        <f>分析係数表!C20</f>
        <v>4.0655503382211911E-2</v>
      </c>
      <c r="Q17" s="73">
        <f t="shared" si="5"/>
        <v>5.6572183691675295E-4</v>
      </c>
      <c r="R17" s="74">
        <v>1.0350672966613253E-3</v>
      </c>
      <c r="S17" s="75">
        <f t="shared" si="6"/>
        <v>6.2360509602987398E-3</v>
      </c>
      <c r="T17" s="76">
        <f>分析係数表!F20</f>
        <v>0.22636236609222171</v>
      </c>
      <c r="U17" s="77">
        <f t="shared" si="7"/>
        <v>1.411607250444894E-3</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投入係数表!F18</f>
        <v>2.6503042177993194E-2</v>
      </c>
      <c r="E18" s="68">
        <f t="shared" si="0"/>
        <v>2.6503042177993192</v>
      </c>
      <c r="F18" s="67">
        <f>分析係数表!C21</f>
        <v>0.20026093416848378</v>
      </c>
      <c r="G18" s="68">
        <f t="shared" si="1"/>
        <v>0.53075239848716438</v>
      </c>
      <c r="H18" s="68">
        <v>0.55464926311576357</v>
      </c>
      <c r="I18" s="68">
        <f t="shared" si="2"/>
        <v>0.55464926311576357</v>
      </c>
      <c r="J18" s="67">
        <f>分析係数表!G21</f>
        <v>0.28530595433635869</v>
      </c>
      <c r="K18" s="69">
        <f t="shared" si="3"/>
        <v>0.15824473733520103</v>
      </c>
      <c r="L18" s="70"/>
      <c r="M18" s="71"/>
      <c r="N18" s="72">
        <f>分析係数表!H21</f>
        <v>9.3136214282663271E-4</v>
      </c>
      <c r="O18" s="73">
        <f t="shared" si="4"/>
        <v>2.3723419276922373E-2</v>
      </c>
      <c r="P18" s="67">
        <f>分析係数表!C21</f>
        <v>0.20026093416848378</v>
      </c>
      <c r="Q18" s="73">
        <f t="shared" si="5"/>
        <v>4.7508741060670904E-3</v>
      </c>
      <c r="R18" s="74">
        <v>1.4098300260543331E-2</v>
      </c>
      <c r="S18" s="75">
        <f t="shared" si="6"/>
        <v>0.56874756337630694</v>
      </c>
      <c r="T18" s="76">
        <f>分析係数表!F21</f>
        <v>0.42843035575162391</v>
      </c>
      <c r="U18" s="77">
        <f t="shared" si="7"/>
        <v>0.24366872091018046</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投入係数表!F19</f>
        <v>2.6812416211199341E-3</v>
      </c>
      <c r="E19" s="68">
        <f t="shared" si="0"/>
        <v>0.26812416211199341</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1.1043660697877655E-3</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投入係数表!F20</f>
        <v>2.4749922656491698E-3</v>
      </c>
      <c r="E20" s="68">
        <f t="shared" si="0"/>
        <v>0.24749922656491699</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5.8081474781430638E-4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投入係数表!F21</f>
        <v>0</v>
      </c>
      <c r="E21" s="68">
        <f t="shared" si="0"/>
        <v>0</v>
      </c>
      <c r="F21" s="67">
        <f>分析係数表!C24</f>
        <v>0.65025853558407531</v>
      </c>
      <c r="G21" s="68">
        <f t="shared" si="1"/>
        <v>0</v>
      </c>
      <c r="H21" s="68">
        <v>2.4173436184947043E-2</v>
      </c>
      <c r="I21" s="68">
        <f t="shared" si="2"/>
        <v>2.4173436184947043E-2</v>
      </c>
      <c r="J21" s="67">
        <f>分析係数表!G24</f>
        <v>0.20860957299762456</v>
      </c>
      <c r="K21" s="69">
        <f t="shared" si="3"/>
        <v>5.0428102004271289E-3</v>
      </c>
      <c r="L21" s="70"/>
      <c r="M21" s="71"/>
      <c r="N21" s="72">
        <f>分析係数表!H24</f>
        <v>1.012294301444671E-3</v>
      </c>
      <c r="O21" s="73">
        <f t="shared" si="4"/>
        <v>2.5784902607192867E-2</v>
      </c>
      <c r="P21" s="67">
        <f>分析係数表!C24</f>
        <v>0.65025853558407531</v>
      </c>
      <c r="Q21" s="73">
        <f t="shared" si="5"/>
        <v>1.6766853009531239E-2</v>
      </c>
      <c r="R21" s="74">
        <v>3.4988715494527652E-2</v>
      </c>
      <c r="S21" s="75">
        <f t="shared" si="6"/>
        <v>5.9162151679474695E-2</v>
      </c>
      <c r="T21" s="76">
        <f>分析係数表!F24</f>
        <v>0.3934811577649211</v>
      </c>
      <c r="U21" s="77">
        <f t="shared" si="7"/>
        <v>2.3279191938703574E-2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投入係数表!F22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1.0970036293225139E-2</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投入係数表!F23</f>
        <v>2.0624935547076416E-4</v>
      </c>
      <c r="E23" s="68">
        <f t="shared" si="0"/>
        <v>2.0624935547076416E-2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0.24650268726603514</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投入係数表!F24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0.23019079139079957</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投入係数表!F25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0.18709597320085916</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投入係数表!F26</f>
        <v>4.4343611426214289E-3</v>
      </c>
      <c r="E26" s="68">
        <f t="shared" si="0"/>
        <v>0.44343611426214291</v>
      </c>
      <c r="F26" s="67">
        <f>分析係数表!C29</f>
        <v>0.21798273531536294</v>
      </c>
      <c r="G26" s="68">
        <f t="shared" si="1"/>
        <v>9.6661417124477733E-2</v>
      </c>
      <c r="H26" s="68">
        <v>0.14782643368135648</v>
      </c>
      <c r="I26" s="68">
        <f t="shared" si="2"/>
        <v>0.14782643368135648</v>
      </c>
      <c r="J26" s="67">
        <f>分析係数表!G29</f>
        <v>0.25500731246508535</v>
      </c>
      <c r="K26" s="69">
        <f t="shared" si="3"/>
        <v>3.7696821564380888E-2</v>
      </c>
      <c r="L26" s="70"/>
      <c r="M26" s="71"/>
      <c r="N26" s="72">
        <f>分析係数表!H29</f>
        <v>1.0983971257521954E-2</v>
      </c>
      <c r="O26" s="73">
        <f t="shared" si="4"/>
        <v>0.2797809181689731</v>
      </c>
      <c r="P26" s="67">
        <f>分析係数表!C29</f>
        <v>0.21798273531536294</v>
      </c>
      <c r="Q26" s="73">
        <f t="shared" si="5"/>
        <v>6.098740983151648E-2</v>
      </c>
      <c r="R26" s="74">
        <v>9.4063841499457776E-2</v>
      </c>
      <c r="S26" s="75">
        <f t="shared" si="6"/>
        <v>0.24189027518081424</v>
      </c>
      <c r="T26" s="76">
        <f>分析係数表!F29</f>
        <v>0.40506035137493174</v>
      </c>
      <c r="U26" s="77">
        <f t="shared" si="7"/>
        <v>9.7980159858919544E-2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投入係数表!F27</f>
        <v>3.7124883984737548E-3</v>
      </c>
      <c r="E27" s="68">
        <f t="shared" si="0"/>
        <v>0.3712488398473755</v>
      </c>
      <c r="F27" s="67">
        <f>分析係数表!C30</f>
        <v>1</v>
      </c>
      <c r="G27" s="68">
        <f t="shared" si="1"/>
        <v>0.3712488398473755</v>
      </c>
      <c r="H27" s="68">
        <v>0.51704529403446464</v>
      </c>
      <c r="I27" s="68">
        <f t="shared" si="2"/>
        <v>0.51704529403446464</v>
      </c>
      <c r="J27" s="67">
        <f>分析係数表!G30</f>
        <v>0.34480244300890089</v>
      </c>
      <c r="K27" s="69">
        <f t="shared" si="3"/>
        <v>0.1782784805293389</v>
      </c>
      <c r="L27" s="70"/>
      <c r="M27" s="71"/>
      <c r="N27" s="72">
        <f>分析係数表!H30</f>
        <v>0</v>
      </c>
      <c r="O27" s="73">
        <f t="shared" si="4"/>
        <v>0</v>
      </c>
      <c r="P27" s="67">
        <f>分析係数表!C30</f>
        <v>1</v>
      </c>
      <c r="Q27" s="73">
        <f t="shared" si="5"/>
        <v>0</v>
      </c>
      <c r="R27" s="74">
        <v>0.15616990435484693</v>
      </c>
      <c r="S27" s="75">
        <f t="shared" si="6"/>
        <v>0.67321519838931154</v>
      </c>
      <c r="T27" s="76">
        <f>分析係数表!F30</f>
        <v>0.4506615325054556</v>
      </c>
      <c r="U27" s="77">
        <f t="shared" si="7"/>
        <v>0.30339219301209147</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投入係数表!F28</f>
        <v>4.9499845312983397E-2</v>
      </c>
      <c r="E28" s="68">
        <f t="shared" si="0"/>
        <v>4.9499845312983393</v>
      </c>
      <c r="F28" s="67">
        <f>分析係数表!C31</f>
        <v>0.99579475994795519</v>
      </c>
      <c r="G28" s="68">
        <f t="shared" si="1"/>
        <v>4.9291686580903216</v>
      </c>
      <c r="H28" s="68">
        <v>5.586877184580362</v>
      </c>
      <c r="I28" s="68">
        <f t="shared" si="2"/>
        <v>5.586877184580362</v>
      </c>
      <c r="J28" s="67">
        <f>分析係数表!G31</f>
        <v>7.0701677135993485E-2</v>
      </c>
      <c r="K28" s="69">
        <f t="shared" si="3"/>
        <v>0.39500158690264903</v>
      </c>
      <c r="L28" s="70"/>
      <c r="M28" s="71"/>
      <c r="N28" s="72">
        <f>分析係数表!H31</f>
        <v>0.174828557104864</v>
      </c>
      <c r="O28" s="73">
        <f t="shared" si="4"/>
        <v>4.4531884763863454</v>
      </c>
      <c r="P28" s="67">
        <f>分析係数表!C31</f>
        <v>0.99579475994795519</v>
      </c>
      <c r="Q28" s="73">
        <f t="shared" si="5"/>
        <v>4.4344617498461414</v>
      </c>
      <c r="R28" s="74">
        <v>5.0753095252495974</v>
      </c>
      <c r="S28" s="75">
        <f t="shared" si="6"/>
        <v>10.66218670982996</v>
      </c>
      <c r="T28" s="76">
        <f>分析係数表!F31</f>
        <v>0.32317167652288298</v>
      </c>
      <c r="U28" s="77">
        <f t="shared" si="7"/>
        <v>3.4457167544157499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投入係数表!F29</f>
        <v>2.9906156543260802E-3</v>
      </c>
      <c r="E29" s="68">
        <f t="shared" si="0"/>
        <v>0.29906156543260803</v>
      </c>
      <c r="F29" s="67">
        <f>分析係数表!C32</f>
        <v>0.99964031202931458</v>
      </c>
      <c r="G29" s="68">
        <f t="shared" si="1"/>
        <v>0.29895399658502758</v>
      </c>
      <c r="H29" s="68">
        <v>0.35945558685641699</v>
      </c>
      <c r="I29" s="68">
        <f t="shared" si="2"/>
        <v>0.35945558685641699</v>
      </c>
      <c r="J29" s="67">
        <f>分析係数表!G32</f>
        <v>0.14056358670308441</v>
      </c>
      <c r="K29" s="69">
        <f t="shared" si="3"/>
        <v>5.0526366549000057E-2</v>
      </c>
      <c r="L29" s="70"/>
      <c r="M29" s="71"/>
      <c r="N29" s="72">
        <f>分析係数表!H32</f>
        <v>5.58720937888101E-3</v>
      </c>
      <c r="O29" s="73">
        <f t="shared" si="4"/>
        <v>0.14231597419331674</v>
      </c>
      <c r="P29" s="67">
        <f>分析係数表!C32</f>
        <v>0.99964031202931458</v>
      </c>
      <c r="Q29" s="73">
        <f t="shared" si="5"/>
        <v>0.14226478484936303</v>
      </c>
      <c r="R29" s="74">
        <v>0.20702067277986552</v>
      </c>
      <c r="S29" s="75">
        <f t="shared" si="6"/>
        <v>0.56647625963628245</v>
      </c>
      <c r="T29" s="76">
        <f>分析係数表!F32</f>
        <v>0.48930784091666113</v>
      </c>
      <c r="U29" s="77">
        <f t="shared" si="7"/>
        <v>0.27718127553317534</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投入係数表!F30</f>
        <v>2.6812416211199341E-3</v>
      </c>
      <c r="E30" s="68">
        <f t="shared" si="0"/>
        <v>0.26812416211199341</v>
      </c>
      <c r="F30" s="67">
        <f>分析係数表!C33</f>
        <v>0.86108134654879898</v>
      </c>
      <c r="G30" s="68">
        <f t="shared" si="1"/>
        <v>0.23087671455366376</v>
      </c>
      <c r="H30" s="68">
        <v>0.30979700881700256</v>
      </c>
      <c r="I30" s="68">
        <f t="shared" si="2"/>
        <v>0.30979700881700256</v>
      </c>
      <c r="J30" s="67">
        <f>分析係数表!G33</f>
        <v>0.50957339603627816</v>
      </c>
      <c r="K30" s="69">
        <f t="shared" si="3"/>
        <v>0.1578643138647608</v>
      </c>
      <c r="L30" s="70"/>
      <c r="M30" s="71"/>
      <c r="N30" s="72">
        <f>分析係数表!H33</f>
        <v>9.6636851302253027E-4</v>
      </c>
      <c r="O30" s="73">
        <f t="shared" si="4"/>
        <v>2.461509262215842E-2</v>
      </c>
      <c r="P30" s="67">
        <f>分析係数表!C33</f>
        <v>0.86108134654879898</v>
      </c>
      <c r="Q30" s="73">
        <f t="shared" si="5"/>
        <v>2.1195597100511578E-2</v>
      </c>
      <c r="R30" s="74">
        <v>0.1125614831531386</v>
      </c>
      <c r="S30" s="75">
        <f t="shared" si="6"/>
        <v>0.42235849197014119</v>
      </c>
      <c r="T30" s="76">
        <f>分析係数表!F33</f>
        <v>0.6614299372109248</v>
      </c>
      <c r="U30" s="77">
        <f t="shared" si="7"/>
        <v>0.27936055082431138</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投入係数表!F31</f>
        <v>2.6503042177993194E-2</v>
      </c>
      <c r="E31" s="68">
        <f t="shared" si="0"/>
        <v>2.6503042177993192</v>
      </c>
      <c r="F31" s="67">
        <f>分析係数表!C34</f>
        <v>0.32336264537596071</v>
      </c>
      <c r="G31" s="68">
        <f t="shared" si="1"/>
        <v>0.85700938291865425</v>
      </c>
      <c r="H31" s="68">
        <v>1.0015881568608556</v>
      </c>
      <c r="I31" s="68">
        <f t="shared" si="2"/>
        <v>1.0015881568608556</v>
      </c>
      <c r="J31" s="67">
        <f>分析係数表!G34</f>
        <v>0.42577322034702936</v>
      </c>
      <c r="K31" s="69">
        <f t="shared" si="3"/>
        <v>0.42644941500809208</v>
      </c>
      <c r="L31" s="70"/>
      <c r="M31" s="71"/>
      <c r="N31" s="72">
        <f>分析係数表!H34</f>
        <v>0.1563846962426603</v>
      </c>
      <c r="O31" s="73">
        <f t="shared" si="4"/>
        <v>3.9833911502986297</v>
      </c>
      <c r="P31" s="67">
        <f>分析係数表!C34</f>
        <v>0.32336264537596071</v>
      </c>
      <c r="Q31" s="73">
        <f t="shared" si="5"/>
        <v>1.2880798999277561</v>
      </c>
      <c r="R31" s="74">
        <v>1.4509665616585821</v>
      </c>
      <c r="S31" s="75">
        <f t="shared" si="6"/>
        <v>2.4525547185194378</v>
      </c>
      <c r="T31" s="76">
        <f>分析係数表!F34</f>
        <v>0.70466108064911737</v>
      </c>
      <c r="U31" s="77">
        <f t="shared" si="7"/>
        <v>1.7282198583029988</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投入係数表!F32</f>
        <v>5.2077962256367946E-2</v>
      </c>
      <c r="E32" s="68">
        <f t="shared" si="0"/>
        <v>5.2077962256367947</v>
      </c>
      <c r="F32" s="67">
        <f>分析係数表!C35</f>
        <v>0.71309503437584931</v>
      </c>
      <c r="G32" s="68">
        <f t="shared" si="1"/>
        <v>3.7136536285428883</v>
      </c>
      <c r="H32" s="68">
        <v>4.0590495579561319</v>
      </c>
      <c r="I32" s="68">
        <f t="shared" si="2"/>
        <v>4.0590495579561319</v>
      </c>
      <c r="J32" s="67">
        <f>分析係数表!G35</f>
        <v>0.31495703902204752</v>
      </c>
      <c r="K32" s="69">
        <f t="shared" si="3"/>
        <v>1.2784262300176141</v>
      </c>
      <c r="L32" s="70"/>
      <c r="M32" s="71"/>
      <c r="N32" s="72">
        <f>分析係数表!H35</f>
        <v>4.5217953193592612E-2</v>
      </c>
      <c r="O32" s="73">
        <f t="shared" si="4"/>
        <v>1.1517801863839869</v>
      </c>
      <c r="P32" s="67">
        <f>分析係数表!C35</f>
        <v>0.71309503437584931</v>
      </c>
      <c r="Q32" s="73">
        <f t="shared" si="5"/>
        <v>0.82132873160291131</v>
      </c>
      <c r="R32" s="74">
        <v>1.2346262202871916</v>
      </c>
      <c r="S32" s="75">
        <f t="shared" si="6"/>
        <v>5.2936757782433235</v>
      </c>
      <c r="T32" s="76">
        <f>分析係数表!F35</f>
        <v>0.6471226839613694</v>
      </c>
      <c r="U32" s="77">
        <f t="shared" si="7"/>
        <v>3.4256576776381102</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投入係数表!F33</f>
        <v>7.9406001856244194E-3</v>
      </c>
      <c r="E33" s="68">
        <f t="shared" si="0"/>
        <v>0.7940600185624419</v>
      </c>
      <c r="F33" s="67">
        <f>分析係数表!C36</f>
        <v>0.97060797996518033</v>
      </c>
      <c r="G33" s="68">
        <f t="shared" si="1"/>
        <v>0.77072099058800536</v>
      </c>
      <c r="H33" s="68">
        <v>0.96894380855498885</v>
      </c>
      <c r="I33" s="68">
        <f t="shared" si="2"/>
        <v>0.96894380855498885</v>
      </c>
      <c r="J33" s="67">
        <f>分析係数表!G36</f>
        <v>5.0335711627756477E-2</v>
      </c>
      <c r="K33" s="69">
        <f t="shared" si="3"/>
        <v>4.8772476130923996E-2</v>
      </c>
      <c r="L33" s="70"/>
      <c r="M33" s="71"/>
      <c r="N33" s="72">
        <f>分析係数表!H36</f>
        <v>0.16953071230897843</v>
      </c>
      <c r="O33" s="73">
        <f t="shared" si="4"/>
        <v>4.3182431231476865</v>
      </c>
      <c r="P33" s="67">
        <f>分析係数表!C36</f>
        <v>0.97060797996518033</v>
      </c>
      <c r="Q33" s="73">
        <f t="shared" si="5"/>
        <v>4.1913212347569075</v>
      </c>
      <c r="R33" s="74">
        <v>4.4429510727553536</v>
      </c>
      <c r="S33" s="75">
        <f t="shared" si="6"/>
        <v>5.4118948813103422</v>
      </c>
      <c r="T33" s="76">
        <f>分析係数表!F36</f>
        <v>0.84929702794091477</v>
      </c>
      <c r="U33" s="77">
        <f t="shared" si="7"/>
        <v>4.5963062382255231</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投入係数表!F34</f>
        <v>2.4956172011962461E-2</v>
      </c>
      <c r="E34" s="68">
        <f t="shared" si="0"/>
        <v>2.4956172011962461</v>
      </c>
      <c r="F34" s="67">
        <f>分析係数表!C37</f>
        <v>0.36942311263039118</v>
      </c>
      <c r="G34" s="68">
        <f t="shared" si="1"/>
        <v>0.92193867439986243</v>
      </c>
      <c r="H34" s="68">
        <v>1.1583697097379406</v>
      </c>
      <c r="I34" s="68">
        <f t="shared" si="2"/>
        <v>1.1583697097379406</v>
      </c>
      <c r="J34" s="67">
        <f>分析係数表!G37</f>
        <v>0.39597111115274369</v>
      </c>
      <c r="K34" s="69">
        <f t="shared" si="3"/>
        <v>0.45868094109061353</v>
      </c>
      <c r="L34" s="70"/>
      <c r="M34" s="71"/>
      <c r="N34" s="72">
        <f>分析係数表!H37</f>
        <v>4.1543568960461748E-2</v>
      </c>
      <c r="O34" s="73">
        <f t="shared" si="4"/>
        <v>1.0581872070918252</v>
      </c>
      <c r="P34" s="67">
        <f>分析係数表!C37</f>
        <v>0.36942311263039118</v>
      </c>
      <c r="Q34" s="73">
        <f t="shared" si="5"/>
        <v>0.39091881178952242</v>
      </c>
      <c r="R34" s="74">
        <v>0.55866426485069631</v>
      </c>
      <c r="S34" s="75">
        <f t="shared" si="6"/>
        <v>1.7170339745886369</v>
      </c>
      <c r="T34" s="76">
        <f>分析係数表!F37</f>
        <v>0.66956741667759523</v>
      </c>
      <c r="U34" s="77">
        <f t="shared" si="7"/>
        <v>1.1496700027129774</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投入係数表!F35</f>
        <v>8.8687222852428579E-3</v>
      </c>
      <c r="E35" s="68">
        <f t="shared" si="0"/>
        <v>0.88687222852428582</v>
      </c>
      <c r="F35" s="67">
        <f>分析係数表!C38</f>
        <v>0.27616293516884927</v>
      </c>
      <c r="G35" s="68">
        <f t="shared" si="1"/>
        <v>0.24492123774900521</v>
      </c>
      <c r="H35" s="68">
        <v>0.43289211914125453</v>
      </c>
      <c r="I35" s="68">
        <f t="shared" si="2"/>
        <v>0.43289211914125453</v>
      </c>
      <c r="J35" s="67">
        <f>分析係数表!G38</f>
        <v>0.16816004220594116</v>
      </c>
      <c r="K35" s="69">
        <f t="shared" si="3"/>
        <v>7.2795157025412671E-2</v>
      </c>
      <c r="L35" s="70"/>
      <c r="M35" s="71"/>
      <c r="N35" s="72">
        <f>分析係数表!H38</f>
        <v>1.978405886979525E-2</v>
      </c>
      <c r="O35" s="73">
        <f t="shared" si="4"/>
        <v>0.50393450837826614</v>
      </c>
      <c r="P35" s="67">
        <f>分析係数表!C38</f>
        <v>0.27616293516884927</v>
      </c>
      <c r="Q35" s="73">
        <f t="shared" si="5"/>
        <v>0.13916803296661304</v>
      </c>
      <c r="R35" s="74">
        <v>0.24007548491152225</v>
      </c>
      <c r="S35" s="75">
        <f t="shared" si="6"/>
        <v>0.67296760405277678</v>
      </c>
      <c r="T35" s="76">
        <f>分析係数表!F38</f>
        <v>0.50796041491163135</v>
      </c>
      <c r="U35" s="77">
        <f t="shared" si="7"/>
        <v>0.34184090337673495</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投入係数表!F36</f>
        <v>0</v>
      </c>
      <c r="E36" s="68">
        <f t="shared" si="0"/>
        <v>0</v>
      </c>
      <c r="F36" s="67">
        <f>分析係数表!C39</f>
        <v>1</v>
      </c>
      <c r="G36" s="68">
        <f t="shared" si="1"/>
        <v>0</v>
      </c>
      <c r="H36" s="68">
        <v>9.634171236422423E-2</v>
      </c>
      <c r="I36" s="68">
        <f t="shared" si="2"/>
        <v>9.634171236422423E-2</v>
      </c>
      <c r="J36" s="67">
        <f>分析係数表!G39</f>
        <v>0.35248448442068531</v>
      </c>
      <c r="K36" s="69">
        <f t="shared" si="3"/>
        <v>3.3958958810909538E-2</v>
      </c>
      <c r="L36" s="70"/>
      <c r="M36" s="71"/>
      <c r="N36" s="72">
        <f>分析係数表!H39</f>
        <v>3.7835784153932967E-3</v>
      </c>
      <c r="O36" s="73">
        <f t="shared" si="4"/>
        <v>9.6374345690145677E-2</v>
      </c>
      <c r="P36" s="67">
        <f>分析係数表!C39</f>
        <v>1</v>
      </c>
      <c r="Q36" s="73">
        <f t="shared" si="5"/>
        <v>9.6374345690145677E-2</v>
      </c>
      <c r="R36" s="74">
        <v>0.10180477760883014</v>
      </c>
      <c r="S36" s="75">
        <f t="shared" si="6"/>
        <v>0.19814648997305437</v>
      </c>
      <c r="T36" s="76">
        <f>分析係数表!F39</f>
        <v>0.70432763167329249</v>
      </c>
      <c r="U36" s="77">
        <f t="shared" si="7"/>
        <v>0.13956004800709718</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投入係数表!F37</f>
        <v>0</v>
      </c>
      <c r="E37" s="68">
        <f t="shared" si="0"/>
        <v>0</v>
      </c>
      <c r="F37" s="67">
        <f>分析係数表!C40</f>
        <v>0.8594947788612175</v>
      </c>
      <c r="G37" s="68">
        <f t="shared" si="1"/>
        <v>0</v>
      </c>
      <c r="H37" s="68">
        <v>5.3606306620789992E-3</v>
      </c>
      <c r="I37" s="68">
        <f t="shared" si="2"/>
        <v>5.3606306620789992E-3</v>
      </c>
      <c r="J37" s="67">
        <f>分析係数表!G40</f>
        <v>0.52539426735800443</v>
      </c>
      <c r="K37" s="69">
        <f t="shared" si="3"/>
        <v>2.81644461927985E-3</v>
      </c>
      <c r="L37" s="70"/>
      <c r="M37" s="71"/>
      <c r="N37" s="72">
        <f>分析係数表!H40</f>
        <v>2.8625897198815951E-2</v>
      </c>
      <c r="O37" s="73">
        <f t="shared" si="4"/>
        <v>0.72915156221031785</v>
      </c>
      <c r="P37" s="67">
        <f>分析係数表!C40</f>
        <v>0.8594947788612175</v>
      </c>
      <c r="Q37" s="73">
        <f t="shared" si="5"/>
        <v>0.62670196071826845</v>
      </c>
      <c r="R37" s="74">
        <v>0.62957531735479655</v>
      </c>
      <c r="S37" s="75">
        <f t="shared" si="6"/>
        <v>0.63493594801687558</v>
      </c>
      <c r="T37" s="76">
        <f>分析係数表!F40</f>
        <v>0.72756745394375155</v>
      </c>
      <c r="U37" s="77">
        <f t="shared" si="7"/>
        <v>0.46195873111600033</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投入係数表!F38</f>
        <v>0</v>
      </c>
      <c r="E38" s="68">
        <f t="shared" si="0"/>
        <v>0</v>
      </c>
      <c r="F38" s="67">
        <f>分析係数表!C41</f>
        <v>0.99990471917963208</v>
      </c>
      <c r="G38" s="68">
        <f t="shared" si="1"/>
        <v>0</v>
      </c>
      <c r="H38" s="68">
        <v>3.5109573605454211E-3</v>
      </c>
      <c r="I38" s="68">
        <f t="shared" si="2"/>
        <v>3.5109573605454211E-3</v>
      </c>
      <c r="J38" s="67">
        <f>分析係数表!G41</f>
        <v>0.44685264209908465</v>
      </c>
      <c r="K38" s="69">
        <f t="shared" si="3"/>
        <v>1.56888057285695E-3</v>
      </c>
      <c r="L38" s="70"/>
      <c r="M38" s="71"/>
      <c r="N38" s="72">
        <f>分析係数表!H41</f>
        <v>4.1570867506027356E-2</v>
      </c>
      <c r="O38" s="73">
        <f t="shared" si="4"/>
        <v>1.0588825486913214</v>
      </c>
      <c r="P38" s="67">
        <f>分析係数表!C41</f>
        <v>0.99990471917963208</v>
      </c>
      <c r="Q38" s="73">
        <f t="shared" si="5"/>
        <v>1.0587816574934088</v>
      </c>
      <c r="R38" s="74">
        <v>1.0827483279768662</v>
      </c>
      <c r="S38" s="75">
        <f t="shared" si="6"/>
        <v>1.0862592853374116</v>
      </c>
      <c r="T38" s="76">
        <f>分析係数表!F41</f>
        <v>0.55239581515617808</v>
      </c>
      <c r="U38" s="77">
        <f t="shared" si="7"/>
        <v>0.6000450833949269</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投入係数表!F39</f>
        <v>2.4749922656491698E-3</v>
      </c>
      <c r="E39" s="68">
        <f>$C$8*D39</f>
        <v>0.24749922656491699</v>
      </c>
      <c r="F39" s="67">
        <f>分析係数表!C42</f>
        <v>0.63104308840742951</v>
      </c>
      <c r="G39" s="68">
        <f>E39*F39</f>
        <v>0.15618267630997534</v>
      </c>
      <c r="H39" s="68">
        <v>0.17870516242438136</v>
      </c>
      <c r="I39" s="68">
        <f>C39+H39</f>
        <v>0.17870516242438136</v>
      </c>
      <c r="J39" s="67">
        <f>分析係数表!G42</f>
        <v>0.48778127268328092</v>
      </c>
      <c r="K39" s="69">
        <f>I39*J39</f>
        <v>8.7169031562437174E-2</v>
      </c>
      <c r="L39" s="70"/>
      <c r="M39" s="71"/>
      <c r="N39" s="72">
        <f>分析係数表!H42</f>
        <v>1.0655104073296274E-2</v>
      </c>
      <c r="O39" s="73">
        <f t="shared" si="4"/>
        <v>0.27140409701739776</v>
      </c>
      <c r="P39" s="67">
        <f>分析係数表!C42</f>
        <v>0.63104308840742951</v>
      </c>
      <c r="Q39" s="73">
        <f>O39*P39</f>
        <v>0.17126767958828831</v>
      </c>
      <c r="R39" s="74">
        <v>0.18666431348997259</v>
      </c>
      <c r="S39" s="75">
        <f>I39+R39</f>
        <v>0.36536947591435398</v>
      </c>
      <c r="T39" s="76">
        <f>分析係数表!F42</f>
        <v>0.56029864159552034</v>
      </c>
      <c r="U39" s="77">
        <f t="shared" si="7"/>
        <v>0.20471602103527972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投入係数表!F40</f>
        <v>6.0327936475198518E-2</v>
      </c>
      <c r="E40" s="68">
        <f>$C$8*D40</f>
        <v>6.0327936475198518</v>
      </c>
      <c r="F40" s="67">
        <f>分析係数表!C43</f>
        <v>0.62059958859811692</v>
      </c>
      <c r="G40" s="68">
        <f>E40*F40</f>
        <v>3.7439492557481531</v>
      </c>
      <c r="H40" s="68">
        <v>4.9609300792790236</v>
      </c>
      <c r="I40" s="68">
        <f>C40+H40</f>
        <v>4.9609300792790236</v>
      </c>
      <c r="J40" s="67">
        <f>分析係数表!G43</f>
        <v>0.36935703048307378</v>
      </c>
      <c r="K40" s="69">
        <f>I40*J40</f>
        <v>1.83235440251666</v>
      </c>
      <c r="L40" s="70"/>
      <c r="M40" s="71"/>
      <c r="N40" s="72">
        <f>分析係数表!H43</f>
        <v>1.5056593096551102E-2</v>
      </c>
      <c r="O40" s="73">
        <f t="shared" si="4"/>
        <v>0.3835177043243706</v>
      </c>
      <c r="P40" s="67">
        <f>分析係数表!C43</f>
        <v>0.62059958859811692</v>
      </c>
      <c r="Q40" s="73">
        <f>O40*P40</f>
        <v>0.23801092952379865</v>
      </c>
      <c r="R40" s="74">
        <v>0.95839637899504726</v>
      </c>
      <c r="S40" s="75">
        <f>I40+R40</f>
        <v>5.919326458274071</v>
      </c>
      <c r="T40" s="76">
        <f>分析係数表!F43</f>
        <v>0.6240370889543333</v>
      </c>
      <c r="U40" s="77">
        <f t="shared" si="7"/>
        <v>3.6938792515917149</v>
      </c>
      <c r="V40" s="78">
        <f>分析係数表!D43</f>
        <v>0.12357626341216665</v>
      </c>
      <c r="W40" s="158">
        <f t="shared" si="8"/>
        <v>1</v>
      </c>
      <c r="X40" s="67">
        <f>分析係数表!E43</f>
        <v>9.9504023114151852E-2</v>
      </c>
      <c r="Y40" s="157">
        <f t="shared" si="9"/>
        <v>1</v>
      </c>
    </row>
    <row r="41" spans="1:25" x14ac:dyDescent="0.15">
      <c r="A41" s="6" t="s">
        <v>337</v>
      </c>
      <c r="B41" s="5" t="s">
        <v>42</v>
      </c>
      <c r="C41" s="81"/>
      <c r="D41" s="67">
        <f>投入係数表!F41</f>
        <v>2.0624935547076416E-4</v>
      </c>
      <c r="E41" s="68">
        <f>$C$8*D41</f>
        <v>2.0624935547076416E-2</v>
      </c>
      <c r="F41" s="67">
        <f>分析係数表!C44</f>
        <v>0.64669075076632776</v>
      </c>
      <c r="G41" s="68">
        <f>E41*F41</f>
        <v>1.3337955053445968E-2</v>
      </c>
      <c r="H41" s="68">
        <v>2.2578344778156005E-2</v>
      </c>
      <c r="I41" s="68">
        <f>C41+H41</f>
        <v>2.2578344778156005E-2</v>
      </c>
      <c r="J41" s="67">
        <f>分析係数表!G44</f>
        <v>0.2706786499583716</v>
      </c>
      <c r="K41" s="69">
        <f>I41*J41</f>
        <v>6.1114758828459169E-3</v>
      </c>
      <c r="L41" s="70"/>
      <c r="M41" s="71"/>
      <c r="N41" s="72">
        <f>分析係数表!H44</f>
        <v>0.11660878839741158</v>
      </c>
      <c r="O41" s="73">
        <f t="shared" si="4"/>
        <v>2.9702293568965219</v>
      </c>
      <c r="P41" s="67">
        <f>分析係数表!C44</f>
        <v>0.64669075076632776</v>
      </c>
      <c r="Q41" s="73">
        <f>O41*P41</f>
        <v>1.9208198527595985</v>
      </c>
      <c r="R41" s="74">
        <v>1.9566330291287635</v>
      </c>
      <c r="S41" s="75">
        <f>I41+R41</f>
        <v>1.9792113739069195</v>
      </c>
      <c r="T41" s="76">
        <f>分析係数表!F44</f>
        <v>0.52072668274875644</v>
      </c>
      <c r="U41" s="77">
        <f t="shared" si="7"/>
        <v>1.0306281731931588</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投入係数表!F42</f>
        <v>1.0312467773538208E-3</v>
      </c>
      <c r="E42" s="68">
        <f>$C$8*D42</f>
        <v>0.10312467773538209</v>
      </c>
      <c r="F42" s="67">
        <f>分析係数表!C45</f>
        <v>1</v>
      </c>
      <c r="G42" s="68">
        <f>E42*F42</f>
        <v>0.10312467773538209</v>
      </c>
      <c r="H42" s="68">
        <v>0.15062910022423476</v>
      </c>
      <c r="I42" s="68">
        <f>C42+H42</f>
        <v>0.15062910022423476</v>
      </c>
      <c r="J42" s="67">
        <f>分析係数表!G45</f>
        <v>0</v>
      </c>
      <c r="K42" s="69">
        <f>I42*J42</f>
        <v>0</v>
      </c>
      <c r="L42" s="70"/>
      <c r="M42" s="71"/>
      <c r="N42" s="72">
        <f>分析係数表!H45</f>
        <v>0</v>
      </c>
      <c r="O42" s="73">
        <f t="shared" si="4"/>
        <v>0</v>
      </c>
      <c r="P42" s="67">
        <f>分析係数表!C45</f>
        <v>1</v>
      </c>
      <c r="Q42" s="73">
        <f>O42*P42</f>
        <v>0</v>
      </c>
      <c r="R42" s="74">
        <v>3.3449144370988421E-2</v>
      </c>
      <c r="S42" s="75">
        <f>I42+R42</f>
        <v>0.18407824459522318</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投入係数表!F43</f>
        <v>4.9499845312983397E-3</v>
      </c>
      <c r="E43" s="68">
        <f>$C$8*D43</f>
        <v>0.49499845312983398</v>
      </c>
      <c r="F43" s="67">
        <f>分析係数表!C46</f>
        <v>0.9523590920683499</v>
      </c>
      <c r="G43" s="68">
        <f>E43*F43</f>
        <v>0.47141627739796632</v>
      </c>
      <c r="H43" s="68">
        <v>0.50784799630440636</v>
      </c>
      <c r="I43" s="68">
        <f>C43+H43</f>
        <v>0.50784799630440636</v>
      </c>
      <c r="J43" s="67">
        <f>分析係数表!G46</f>
        <v>9.2904052538843509E-3</v>
      </c>
      <c r="K43" s="69">
        <f>I43*J43</f>
        <v>4.7181136930410971E-3</v>
      </c>
      <c r="L43" s="70"/>
      <c r="M43" s="71"/>
      <c r="N43" s="72">
        <f>分析係数表!H46</f>
        <v>3.275825467872984E-5</v>
      </c>
      <c r="O43" s="73">
        <f t="shared" si="4"/>
        <v>8.3440991939520075E-4</v>
      </c>
      <c r="P43" s="67">
        <f>分析係数表!C46</f>
        <v>0.9523590920683499</v>
      </c>
      <c r="Q43" s="73">
        <f>O43*P43</f>
        <v>7.9465787324803838E-4</v>
      </c>
      <c r="R43" s="74">
        <v>2.8625544442736101E-2</v>
      </c>
      <c r="S43" s="75">
        <f>I43+R43</f>
        <v>0.53647354074714249</v>
      </c>
      <c r="T43" s="76">
        <f>分析係数表!F46</f>
        <v>0.3134710876181323</v>
      </c>
      <c r="U43" s="77">
        <f t="shared" si="7"/>
        <v>0.16816894429635718</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投入係数表!F44</f>
        <v>0.35258327317727134</v>
      </c>
      <c r="E44" s="82">
        <f>SUM(E5:E43)</f>
        <v>35.258327317727122</v>
      </c>
      <c r="F44" s="83">
        <f>分析係数表!C47</f>
        <v>0.46786164393083407</v>
      </c>
      <c r="G44" s="82">
        <f>SUM(G5:G43)</f>
        <v>18.225958891063197</v>
      </c>
      <c r="H44" s="82">
        <f>SUM(H5:H43)</f>
        <v>22.063197461254539</v>
      </c>
      <c r="I44" s="82">
        <f>SUM(I5:I43)</f>
        <v>122.06319746125455</v>
      </c>
      <c r="J44" s="83">
        <f>分析係数表!G47</f>
        <v>0.21497759441460212</v>
      </c>
      <c r="K44" s="84">
        <f>SUM(K5:K43)</f>
        <v>39.450302466052797</v>
      </c>
      <c r="L44" s="85">
        <f>最終需要_まとめ!$L$34</f>
        <v>0.64566666666666661</v>
      </c>
      <c r="M44" s="82">
        <f>K44*L44</f>
        <v>25.471745292248087</v>
      </c>
      <c r="N44" s="86">
        <f>分析係数表!H47</f>
        <v>1</v>
      </c>
      <c r="O44" s="87">
        <f>SUM(O5:O43)</f>
        <v>25.471745292248084</v>
      </c>
      <c r="P44" s="83">
        <f>分析係数表!C47</f>
        <v>0.46786164393083407</v>
      </c>
      <c r="Q44" s="87">
        <f>SUM(Q5:Q43)</f>
        <v>16.357532023026859</v>
      </c>
      <c r="R44" s="82">
        <f>SUM(R5:R43)</f>
        <v>19.626074756361056</v>
      </c>
      <c r="S44" s="88">
        <f>SUM(S5:S43)</f>
        <v>141.68927221761558</v>
      </c>
      <c r="T44" s="89">
        <f>分析係数表!F47</f>
        <v>0.45241141751681985</v>
      </c>
      <c r="U44" s="90">
        <f>SUM(U5:U43)</f>
        <v>80.301274897042148</v>
      </c>
      <c r="V44" s="91">
        <f>分析係数表!D47</f>
        <v>5.5289104631778725E-2</v>
      </c>
      <c r="W44" s="155">
        <f>SUM(W5:W43)</f>
        <v>3</v>
      </c>
      <c r="X44" s="83">
        <f>分析係数表!E47</f>
        <v>4.6297221440055228E-2</v>
      </c>
      <c r="Y44" s="156">
        <f>SUM(Y5:Y43)</f>
        <v>2</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245</v>
      </c>
      <c r="S2" s="3" t="s">
        <v>150</v>
      </c>
      <c r="U2" s="55" t="s">
        <v>207</v>
      </c>
      <c r="W2" s="3" t="s">
        <v>127</v>
      </c>
      <c r="Y2" s="3" t="s">
        <v>151</v>
      </c>
    </row>
    <row r="3" spans="1:25" ht="45" x14ac:dyDescent="0.15">
      <c r="B3" s="56"/>
      <c r="C3" s="57" t="s">
        <v>225</v>
      </c>
      <c r="D3" s="57" t="s">
        <v>306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投入係数表!G5</f>
        <v>0.18397180087010828</v>
      </c>
      <c r="E5" s="68">
        <f t="shared" ref="E5:E38" si="0">$C$9*D5</f>
        <v>18.397180087010828</v>
      </c>
      <c r="F5" s="67">
        <f>分析係数表!C8</f>
        <v>0.17777947964604235</v>
      </c>
      <c r="G5" s="68">
        <f t="shared" ref="G5:G38" si="1">E5*F5</f>
        <v>3.2706411028233169</v>
      </c>
      <c r="H5" s="68">
        <f t="array" ref="H5:H43">MMULT(逆行列係数!C5:AO43,'5'!G5:G43)</f>
        <v>3.5595907743364279</v>
      </c>
      <c r="I5" s="68">
        <f t="shared" ref="I5:I38" si="2">C5+H5</f>
        <v>3.5595907743364279</v>
      </c>
      <c r="J5" s="67">
        <f>分析係数表!G8</f>
        <v>0.11983669088190757</v>
      </c>
      <c r="K5" s="69">
        <f t="shared" ref="K5:K38" si="3">I5*J5</f>
        <v>0.42656957929024453</v>
      </c>
      <c r="L5" s="70" t="s">
        <v>178</v>
      </c>
      <c r="M5" s="71" t="s">
        <v>178</v>
      </c>
      <c r="N5" s="72">
        <f>分析係数表!H8</f>
        <v>9.9318531954874535E-3</v>
      </c>
      <c r="O5" s="73">
        <f t="shared" ref="O5:O43" si="4">$M$44*N5</f>
        <v>0.11960226033390328</v>
      </c>
      <c r="P5" s="67">
        <f>分析係数表!C8</f>
        <v>0.17777947964604235</v>
      </c>
      <c r="Q5" s="73">
        <f t="shared" ref="Q5:Q38" si="5">O5*P5</f>
        <v>2.1262827606651817E-2</v>
      </c>
      <c r="R5" s="74">
        <f t="array" ref="R5:R43">MMULT(逆行列係数!C5:AO43,'5'!Q5:Q43)</f>
        <v>3.5937669285857135E-2</v>
      </c>
      <c r="S5" s="75">
        <f t="shared" ref="S5:S38" si="6">I5+R5</f>
        <v>3.595528443622285</v>
      </c>
      <c r="T5" s="76">
        <f>分析係数表!F8</f>
        <v>0.45371949933871308</v>
      </c>
      <c r="U5" s="77">
        <f t="shared" ref="U5:U43" si="7">S5*T5</f>
        <v>1.6313613652984054</v>
      </c>
      <c r="V5" s="78">
        <f>分析係数表!D8</f>
        <v>0.19702516723850416</v>
      </c>
      <c r="W5" s="158">
        <f t="shared" ref="W5:W43" si="8">ROUND(S5*V5,0)</f>
        <v>1</v>
      </c>
      <c r="X5" s="67">
        <f>分析係数表!E8</f>
        <v>0.1081443713940695</v>
      </c>
      <c r="Y5" s="157">
        <f t="shared" ref="Y5:Y43" si="9">ROUND(S5*X5,0)</f>
        <v>0</v>
      </c>
    </row>
    <row r="6" spans="1:25" x14ac:dyDescent="0.15">
      <c r="A6" s="6" t="s">
        <v>217</v>
      </c>
      <c r="B6" s="5" t="s">
        <v>263</v>
      </c>
      <c r="C6" s="81"/>
      <c r="D6" s="67">
        <f>投入係数表!G6</f>
        <v>4.1070804797239366E-4</v>
      </c>
      <c r="E6" s="68">
        <f t="shared" si="0"/>
        <v>4.1070804797239367E-2</v>
      </c>
      <c r="F6" s="67">
        <f>分析係数表!C9</f>
        <v>0.42124201973302378</v>
      </c>
      <c r="G6" s="68">
        <f t="shared" si="1"/>
        <v>1.7300748764849872E-2</v>
      </c>
      <c r="H6" s="68">
        <v>2.4543271649766045E-2</v>
      </c>
      <c r="I6" s="68">
        <f t="shared" si="2"/>
        <v>2.4543271649766045E-2</v>
      </c>
      <c r="J6" s="67">
        <f>分析係数表!G9</f>
        <v>0.24981720692176457</v>
      </c>
      <c r="K6" s="69">
        <f t="shared" si="3"/>
        <v>6.1313315722666822E-3</v>
      </c>
      <c r="L6" s="70"/>
      <c r="M6" s="71"/>
      <c r="N6" s="72">
        <f>分析係数表!H9</f>
        <v>5.1224917855464795E-4</v>
      </c>
      <c r="O6" s="73">
        <f t="shared" si="4"/>
        <v>6.1686533624115024E-3</v>
      </c>
      <c r="P6" s="67">
        <f>分析係数表!C9</f>
        <v>0.42124201973302378</v>
      </c>
      <c r="Q6" s="73">
        <f t="shared" si="5"/>
        <v>2.5984960014151294E-3</v>
      </c>
      <c r="R6" s="74">
        <v>3.4375947028208328E-3</v>
      </c>
      <c r="S6" s="75">
        <f t="shared" si="6"/>
        <v>2.7980866352586876E-2</v>
      </c>
      <c r="T6" s="76">
        <f>分析係数表!F9</f>
        <v>0.68072142334876917</v>
      </c>
      <c r="U6" s="77">
        <f t="shared" si="7"/>
        <v>1.9047175170064622E-2</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投入係数表!G7</f>
        <v>3.2026759534672017E-2</v>
      </c>
      <c r="E7" s="68">
        <f t="shared" si="0"/>
        <v>3.2026759534672018</v>
      </c>
      <c r="F7" s="67">
        <f>分析係数表!C10</f>
        <v>0.36396764732023823</v>
      </c>
      <c r="G7" s="68">
        <f t="shared" si="1"/>
        <v>1.1656704319125581</v>
      </c>
      <c r="H7" s="68">
        <v>1.2571828195773957</v>
      </c>
      <c r="I7" s="68">
        <f t="shared" si="2"/>
        <v>1.2571828195773957</v>
      </c>
      <c r="J7" s="67">
        <f>分析係数表!G10</f>
        <v>0.17997125059894586</v>
      </c>
      <c r="K7" s="69">
        <f t="shared" si="3"/>
        <v>0.22625676427085284</v>
      </c>
      <c r="L7" s="70"/>
      <c r="M7" s="71"/>
      <c r="N7" s="72">
        <f>分析係数表!H10</f>
        <v>1.1645238378928864E-3</v>
      </c>
      <c r="O7" s="73">
        <f t="shared" si="4"/>
        <v>1.4023534227024521E-2</v>
      </c>
      <c r="P7" s="67">
        <f>分析係数表!C10</f>
        <v>0.36396764732023823</v>
      </c>
      <c r="Q7" s="73">
        <f t="shared" si="5"/>
        <v>5.1041127597249505E-3</v>
      </c>
      <c r="R7" s="74">
        <v>1.0432144344712412E-2</v>
      </c>
      <c r="S7" s="75">
        <f t="shared" si="6"/>
        <v>1.2676149639221082</v>
      </c>
      <c r="T7" s="76">
        <f>分析係数表!F10</f>
        <v>0.526018207954001</v>
      </c>
      <c r="U7" s="77">
        <f t="shared" si="7"/>
        <v>0.66678855169798301</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投入係数表!G8</f>
        <v>2.9850430290777064E-4</v>
      </c>
      <c r="E8" s="68">
        <f t="shared" si="0"/>
        <v>2.9850430290777063E-2</v>
      </c>
      <c r="F8" s="67">
        <f>分析係数表!C11</f>
        <v>1.3444674968404846E-2</v>
      </c>
      <c r="G8" s="68">
        <f t="shared" si="1"/>
        <v>4.0132933292652415E-4</v>
      </c>
      <c r="H8" s="68">
        <v>1.0183933995775224E-2</v>
      </c>
      <c r="I8" s="68">
        <f t="shared" si="2"/>
        <v>1.0183933995775224E-2</v>
      </c>
      <c r="J8" s="67">
        <f>分析係数表!G11</f>
        <v>0.34123955862637928</v>
      </c>
      <c r="K8" s="69">
        <f t="shared" si="3"/>
        <v>3.4751611417985166E-3</v>
      </c>
      <c r="L8" s="70"/>
      <c r="M8" s="71"/>
      <c r="N8" s="72">
        <f>分析係数表!H11</f>
        <v>-1.9911880294914216E-5</v>
      </c>
      <c r="O8" s="73">
        <f t="shared" si="4"/>
        <v>-2.3978464480847221E-4</v>
      </c>
      <c r="P8" s="67">
        <f>分析係数表!C11</f>
        <v>1.3444674968404846E-2</v>
      </c>
      <c r="Q8" s="73">
        <f t="shared" si="5"/>
        <v>-3.2238266118643133E-6</v>
      </c>
      <c r="R8" s="74">
        <v>1.1527245388667406E-2</v>
      </c>
      <c r="S8" s="75">
        <f t="shared" si="6"/>
        <v>2.1711179384442628E-2</v>
      </c>
      <c r="T8" s="76">
        <f>分析係数表!F11</f>
        <v>0.57409508095287198</v>
      </c>
      <c r="U8" s="77">
        <f t="shared" si="7"/>
        <v>1.2464281286293916E-2</v>
      </c>
      <c r="V8" s="78">
        <f>分析係数表!D11</f>
        <v>2.1656182324430236E-2</v>
      </c>
      <c r="W8" s="158">
        <f t="shared" si="8"/>
        <v>0</v>
      </c>
      <c r="X8" s="67">
        <f>分析係数表!E11</f>
        <v>1.1962462617304321E-2</v>
      </c>
      <c r="Y8" s="157">
        <f t="shared" si="9"/>
        <v>0</v>
      </c>
    </row>
    <row r="9" spans="1:25" x14ac:dyDescent="0.15">
      <c r="A9" s="6" t="s">
        <v>220</v>
      </c>
      <c r="B9" s="5" t="s">
        <v>188</v>
      </c>
      <c r="C9" s="66">
        <f>最終需要_まとめ!C10</f>
        <v>100</v>
      </c>
      <c r="D9" s="67">
        <f>投入係数表!G9</f>
        <v>0.19689640207047665</v>
      </c>
      <c r="E9" s="68">
        <f t="shared" si="0"/>
        <v>19.689640207047667</v>
      </c>
      <c r="F9" s="67">
        <f>分析係数表!C12</f>
        <v>0.28285269962977577</v>
      </c>
      <c r="G9" s="68">
        <f t="shared" si="1"/>
        <v>5.5692678873024102</v>
      </c>
      <c r="H9" s="68">
        <v>6.0805805260437218</v>
      </c>
      <c r="I9" s="68">
        <f t="shared" si="2"/>
        <v>106.08058052604372</v>
      </c>
      <c r="J9" s="67">
        <f>分析係数表!G12</f>
        <v>0.13743688539340115</v>
      </c>
      <c r="K9" s="69">
        <f t="shared" si="3"/>
        <v>14.579384588223332</v>
      </c>
      <c r="L9" s="70"/>
      <c r="M9" s="71"/>
      <c r="N9" s="72">
        <f>分析係数表!H12</f>
        <v>7.6503049889858399E-2</v>
      </c>
      <c r="O9" s="73">
        <f t="shared" si="4"/>
        <v>0.92127194282550584</v>
      </c>
      <c r="P9" s="67">
        <f>分析係数表!C12</f>
        <v>0.28285269962977577</v>
      </c>
      <c r="Q9" s="73">
        <f t="shared" si="5"/>
        <v>0.26058425612136277</v>
      </c>
      <c r="R9" s="74">
        <v>0.31727786667985397</v>
      </c>
      <c r="S9" s="75">
        <f t="shared" si="6"/>
        <v>106.39785839272358</v>
      </c>
      <c r="T9" s="76">
        <f>分析係数表!F12</f>
        <v>0.33885954419874881</v>
      </c>
      <c r="U9" s="77">
        <f t="shared" si="7"/>
        <v>36.053929798681331</v>
      </c>
      <c r="V9" s="78">
        <f>分析係数表!D12</f>
        <v>4.3897068941791663E-2</v>
      </c>
      <c r="W9" s="158">
        <f t="shared" si="8"/>
        <v>5</v>
      </c>
      <c r="X9" s="67">
        <f>分析係数表!E12</f>
        <v>4.5190587587725331E-2</v>
      </c>
      <c r="Y9" s="157">
        <f t="shared" si="9"/>
        <v>5</v>
      </c>
    </row>
    <row r="10" spans="1:25" x14ac:dyDescent="0.15">
      <c r="A10" s="6" t="s">
        <v>221</v>
      </c>
      <c r="B10" s="5" t="s">
        <v>28</v>
      </c>
      <c r="C10" s="81"/>
      <c r="D10" s="67">
        <f>投入係数表!G10</f>
        <v>1.0818134665664596E-3</v>
      </c>
      <c r="E10" s="68">
        <f t="shared" si="0"/>
        <v>0.10818134665664596</v>
      </c>
      <c r="F10" s="67">
        <f>分析係数表!C13</f>
        <v>8.2857707463935726E-2</v>
      </c>
      <c r="G10" s="68">
        <f t="shared" si="1"/>
        <v>8.9636583743309926E-3</v>
      </c>
      <c r="H10" s="68">
        <v>1.6300890667886613E-2</v>
      </c>
      <c r="I10" s="68">
        <f t="shared" si="2"/>
        <v>1.6300890667886613E-2</v>
      </c>
      <c r="J10" s="67">
        <f>分析係数表!G13</f>
        <v>0.24536311575828371</v>
      </c>
      <c r="K10" s="69">
        <f t="shared" si="3"/>
        <v>3.9996373239077898E-3</v>
      </c>
      <c r="L10" s="70"/>
      <c r="M10" s="71"/>
      <c r="N10" s="72">
        <f>分析係数表!H13</f>
        <v>1.5229376832013421E-2</v>
      </c>
      <c r="O10" s="73">
        <f t="shared" si="4"/>
        <v>0.18339657833577019</v>
      </c>
      <c r="P10" s="67">
        <f>分析係数表!C13</f>
        <v>8.2857707463935726E-2</v>
      </c>
      <c r="Q10" s="73">
        <f t="shared" si="5"/>
        <v>1.519582003763202E-2</v>
      </c>
      <c r="R10" s="74">
        <v>1.6828621050533794E-2</v>
      </c>
      <c r="S10" s="75">
        <f t="shared" si="6"/>
        <v>3.3129511718420407E-2</v>
      </c>
      <c r="T10" s="76">
        <f>分析係数表!F13</f>
        <v>0.38525314111513148</v>
      </c>
      <c r="U10" s="77">
        <f t="shared" si="7"/>
        <v>1.2763248453132019E-2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投入係数表!G11</f>
        <v>1.7283610843539288E-2</v>
      </c>
      <c r="E11" s="68">
        <f t="shared" si="0"/>
        <v>1.7283610843539288</v>
      </c>
      <c r="F11" s="67">
        <f>分析係数表!C14</f>
        <v>0.18904232356765083</v>
      </c>
      <c r="G11" s="68">
        <f t="shared" si="1"/>
        <v>0.32673339535017126</v>
      </c>
      <c r="H11" s="68">
        <v>0.42495541192844238</v>
      </c>
      <c r="I11" s="68">
        <f t="shared" si="2"/>
        <v>0.42495541192844238</v>
      </c>
      <c r="J11" s="67">
        <f>分析係数表!G14</f>
        <v>0.16324783844948645</v>
      </c>
      <c r="K11" s="69">
        <f t="shared" si="3"/>
        <v>6.9373052434729326E-2</v>
      </c>
      <c r="L11" s="70"/>
      <c r="M11" s="71"/>
      <c r="N11" s="72">
        <f>分析係数表!H14</f>
        <v>1.012936620163862E-3</v>
      </c>
      <c r="O11" s="73">
        <f t="shared" si="4"/>
        <v>1.2198076931063249E-2</v>
      </c>
      <c r="P11" s="67">
        <f>分析係数表!C14</f>
        <v>0.18904232356765083</v>
      </c>
      <c r="Q11" s="73">
        <f t="shared" si="5"/>
        <v>2.3059528061051562E-3</v>
      </c>
      <c r="R11" s="74">
        <v>1.3323408640459253E-2</v>
      </c>
      <c r="S11" s="75">
        <f t="shared" si="6"/>
        <v>0.43827882056890166</v>
      </c>
      <c r="T11" s="76">
        <f>分析係数表!F14</f>
        <v>0.31391081065397786</v>
      </c>
      <c r="U11" s="77">
        <f t="shared" si="7"/>
        <v>0.13758045985725323</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投入係数表!G12</f>
        <v>1.0718633231362006E-2</v>
      </c>
      <c r="E12" s="68">
        <f t="shared" si="0"/>
        <v>1.0718633231362007</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8.1646671557284792E-2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投入係数表!G13</f>
        <v>4.3082004001227889E-3</v>
      </c>
      <c r="E13" s="68">
        <f t="shared" si="0"/>
        <v>0.43082004001227892</v>
      </c>
      <c r="F13" s="67">
        <f>分析係数表!C16</f>
        <v>0.18624360370728099</v>
      </c>
      <c r="G13" s="68">
        <f t="shared" si="1"/>
        <v>8.0237476801201815E-2</v>
      </c>
      <c r="H13" s="68">
        <v>0.1362011302244408</v>
      </c>
      <c r="I13" s="68">
        <f t="shared" si="2"/>
        <v>0.1362011302244408</v>
      </c>
      <c r="J13" s="67">
        <f>分析係数表!G16</f>
        <v>3.3443467200273011E-2</v>
      </c>
      <c r="K13" s="69">
        <f t="shared" si="3"/>
        <v>4.5550380313011994E-3</v>
      </c>
      <c r="L13" s="70"/>
      <c r="M13" s="71"/>
      <c r="N13" s="72">
        <f>分析係数表!H16</f>
        <v>1.544069969062719E-2</v>
      </c>
      <c r="O13" s="73">
        <f t="shared" si="4"/>
        <v>0.18594138956615691</v>
      </c>
      <c r="P13" s="67">
        <f>分析係数表!C16</f>
        <v>0.18624360370728099</v>
      </c>
      <c r="Q13" s="73">
        <f t="shared" si="5"/>
        <v>3.4630394471140483E-2</v>
      </c>
      <c r="R13" s="74">
        <v>6.3342317899026154E-2</v>
      </c>
      <c r="S13" s="75">
        <f t="shared" si="6"/>
        <v>0.19954344812346697</v>
      </c>
      <c r="T13" s="76">
        <f>分析係数表!F16</f>
        <v>0.28910915662276826</v>
      </c>
      <c r="U13" s="77">
        <f t="shared" si="7"/>
        <v>5.7689837996574643E-2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投入係数表!G14</f>
        <v>1.9051349091255519E-2</v>
      </c>
      <c r="E14" s="68">
        <f t="shared" si="0"/>
        <v>1.9051349091255518</v>
      </c>
      <c r="F14" s="67">
        <f>分析係数表!C17</f>
        <v>8.6758716707685424E-2</v>
      </c>
      <c r="G14" s="68">
        <f t="shared" si="1"/>
        <v>0.16528705987074577</v>
      </c>
      <c r="H14" s="68">
        <v>0.19252615867587089</v>
      </c>
      <c r="I14" s="68">
        <f t="shared" si="2"/>
        <v>0.19252615867587089</v>
      </c>
      <c r="J14" s="67">
        <f>分析係数表!G17</f>
        <v>0.21883055467982124</v>
      </c>
      <c r="K14" s="69">
        <f t="shared" si="3"/>
        <v>4.2130606093416102E-2</v>
      </c>
      <c r="L14" s="70"/>
      <c r="M14" s="71"/>
      <c r="N14" s="72">
        <f>分析係数表!H17</f>
        <v>2.866347284388861E-3</v>
      </c>
      <c r="O14" s="73">
        <f t="shared" si="4"/>
        <v>3.451738636960669E-2</v>
      </c>
      <c r="P14" s="67">
        <f>分析係数表!C17</f>
        <v>8.6758716707685424E-2</v>
      </c>
      <c r="Q14" s="73">
        <f t="shared" si="5"/>
        <v>2.9946841455304289E-3</v>
      </c>
      <c r="R14" s="74">
        <v>6.2953027978545871E-3</v>
      </c>
      <c r="S14" s="75">
        <f t="shared" si="6"/>
        <v>0.19882146147372548</v>
      </c>
      <c r="T14" s="76">
        <f>分析係数表!F17</f>
        <v>0.34508465775272146</v>
      </c>
      <c r="U14" s="77">
        <f t="shared" si="7"/>
        <v>6.8610235986556453E-2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投入係数表!G15</f>
        <v>2.5214086862635093E-3</v>
      </c>
      <c r="E15" s="68">
        <f t="shared" si="0"/>
        <v>0.25214086862635093</v>
      </c>
      <c r="F15" s="67">
        <f>分析係数表!C18</f>
        <v>0.36451017494166671</v>
      </c>
      <c r="G15" s="68">
        <f t="shared" si="1"/>
        <v>9.1907912132934977E-2</v>
      </c>
      <c r="H15" s="68">
        <v>0.11116245130137491</v>
      </c>
      <c r="I15" s="68">
        <f t="shared" si="2"/>
        <v>0.11116245130137491</v>
      </c>
      <c r="J15" s="67">
        <f>分析係数表!G18</f>
        <v>0.21601264645713222</v>
      </c>
      <c r="K15" s="69">
        <f t="shared" si="3"/>
        <v>2.4012495292272076E-2</v>
      </c>
      <c r="L15" s="70"/>
      <c r="M15" s="71"/>
      <c r="N15" s="72">
        <f>分析係数表!H18</f>
        <v>4.846294736294444E-4</v>
      </c>
      <c r="O15" s="73">
        <f t="shared" si="4"/>
        <v>5.8360488550965256E-3</v>
      </c>
      <c r="P15" s="67">
        <f>分析係数表!C18</f>
        <v>0.36451017494166671</v>
      </c>
      <c r="Q15" s="73">
        <f t="shared" si="5"/>
        <v>2.1272991891393483E-3</v>
      </c>
      <c r="R15" s="74">
        <v>5.8166743152247881E-3</v>
      </c>
      <c r="S15" s="75">
        <f t="shared" si="6"/>
        <v>0.11697912561659969</v>
      </c>
      <c r="T15" s="76">
        <f>分析係数表!F18</f>
        <v>0.4650429076224129</v>
      </c>
      <c r="U15" s="77">
        <f t="shared" si="7"/>
        <v>5.4400312707871004E-2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投入係数表!G16</f>
        <v>0</v>
      </c>
      <c r="E16" s="68">
        <f t="shared" si="0"/>
        <v>0</v>
      </c>
      <c r="F16" s="67">
        <f>分析係数表!C19</f>
        <v>0.20084535872916243</v>
      </c>
      <c r="G16" s="68">
        <f t="shared" si="1"/>
        <v>0</v>
      </c>
      <c r="H16" s="68">
        <v>1.5089980235608303E-2</v>
      </c>
      <c r="I16" s="68">
        <f t="shared" si="2"/>
        <v>1.5089980235608303E-2</v>
      </c>
      <c r="J16" s="67">
        <f>分析係数表!G19</f>
        <v>5.7675100625652016E-2</v>
      </c>
      <c r="K16" s="69">
        <f t="shared" si="3"/>
        <v>8.7031612852780905E-4</v>
      </c>
      <c r="L16" s="70"/>
      <c r="M16" s="71"/>
      <c r="N16" s="72">
        <f>分析係数表!H19</f>
        <v>-1.1304809457757749E-4</v>
      </c>
      <c r="O16" s="73">
        <f t="shared" si="4"/>
        <v>-1.3613579834287457E-3</v>
      </c>
      <c r="P16" s="67">
        <f>分析係数表!C19</f>
        <v>0.20084535872916243</v>
      </c>
      <c r="Q16" s="73">
        <f t="shared" si="5"/>
        <v>-2.7342243254055556E-4</v>
      </c>
      <c r="R16" s="74">
        <v>6.7673498006826788E-4</v>
      </c>
      <c r="S16" s="75">
        <f t="shared" si="6"/>
        <v>1.5766715215676571E-2</v>
      </c>
      <c r="T16" s="76">
        <f>分析係数表!F19</f>
        <v>0.24248712237187039</v>
      </c>
      <c r="U16" s="77">
        <f t="shared" si="7"/>
        <v>3.8232254019061958E-3</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投入係数表!G17</f>
        <v>1.5285113950312794E-3</v>
      </c>
      <c r="E17" s="68">
        <f t="shared" si="0"/>
        <v>0.15285113950312793</v>
      </c>
      <c r="F17" s="67">
        <f>分析係数表!C20</f>
        <v>4.0655503382211911E-2</v>
      </c>
      <c r="G17" s="68">
        <f t="shared" si="1"/>
        <v>6.2142400190443618E-3</v>
      </c>
      <c r="H17" s="68">
        <v>7.8371058078060048E-3</v>
      </c>
      <c r="I17" s="68">
        <f t="shared" si="2"/>
        <v>7.8371058078060048E-3</v>
      </c>
      <c r="J17" s="67">
        <f>分析係数表!G20</f>
        <v>0.10009738747512385</v>
      </c>
      <c r="K17" s="69">
        <f t="shared" si="3"/>
        <v>7.8447381672750122E-4</v>
      </c>
      <c r="L17" s="70"/>
      <c r="M17" s="71"/>
      <c r="N17" s="72">
        <f>分析係数表!H20</f>
        <v>5.4629207067175944E-4</v>
      </c>
      <c r="O17" s="73">
        <f t="shared" si="4"/>
        <v>6.5786077551485689E-3</v>
      </c>
      <c r="P17" s="67">
        <f>分析係数表!C20</f>
        <v>4.0655503382211911E-2</v>
      </c>
      <c r="Q17" s="73">
        <f t="shared" si="5"/>
        <v>2.6745660983968814E-4</v>
      </c>
      <c r="R17" s="74">
        <v>4.8934930924666737E-4</v>
      </c>
      <c r="S17" s="75">
        <f t="shared" si="6"/>
        <v>8.3264551170526731E-3</v>
      </c>
      <c r="T17" s="76">
        <f>分析係数表!F20</f>
        <v>0.22636236609222171</v>
      </c>
      <c r="U17" s="77">
        <f t="shared" si="7"/>
        <v>1.88479608145673E-3</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投入係数表!G18</f>
        <v>1.0868943908712727E-2</v>
      </c>
      <c r="E18" s="68">
        <f t="shared" si="0"/>
        <v>1.0868943908712727</v>
      </c>
      <c r="F18" s="67">
        <f>分析係数表!C21</f>
        <v>0.20026093416848378</v>
      </c>
      <c r="G18" s="68">
        <f t="shared" si="1"/>
        <v>0.21766248605836622</v>
      </c>
      <c r="H18" s="68">
        <v>0.24400902878279032</v>
      </c>
      <c r="I18" s="68">
        <f t="shared" si="2"/>
        <v>0.24400902878279032</v>
      </c>
      <c r="J18" s="67">
        <f>分析係数表!G21</f>
        <v>0.28530595433635869</v>
      </c>
      <c r="K18" s="69">
        <f t="shared" si="3"/>
        <v>6.9617228823562013E-2</v>
      </c>
      <c r="L18" s="70"/>
      <c r="M18" s="71"/>
      <c r="N18" s="72">
        <f>分析係数表!H21</f>
        <v>9.3136214282663271E-4</v>
      </c>
      <c r="O18" s="73">
        <f t="shared" si="4"/>
        <v>1.1215733386202733E-2</v>
      </c>
      <c r="P18" s="67">
        <f>分析係数表!C21</f>
        <v>0.20026093416848378</v>
      </c>
      <c r="Q18" s="73">
        <f t="shared" si="5"/>
        <v>2.2460732453056112E-3</v>
      </c>
      <c r="R18" s="74">
        <v>6.6652608156997414E-3</v>
      </c>
      <c r="S18" s="75">
        <f t="shared" si="6"/>
        <v>0.25067428959849009</v>
      </c>
      <c r="T18" s="76">
        <f>分析係数表!F21</f>
        <v>0.42843035575162391</v>
      </c>
      <c r="U18" s="77">
        <f t="shared" si="7"/>
        <v>0.10739647507046671</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投入係数表!G19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5.2211172659909276E-4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投入係数表!G20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2.7459209324841175E-4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投入係数表!G21</f>
        <v>0</v>
      </c>
      <c r="E21" s="68">
        <f t="shared" si="0"/>
        <v>0</v>
      </c>
      <c r="F21" s="67">
        <f>分析係数表!C24</f>
        <v>0.65025853558407531</v>
      </c>
      <c r="G21" s="68">
        <f t="shared" si="1"/>
        <v>0</v>
      </c>
      <c r="H21" s="68">
        <v>1.6444029918814086E-2</v>
      </c>
      <c r="I21" s="68">
        <f t="shared" si="2"/>
        <v>1.6444029918814086E-2</v>
      </c>
      <c r="J21" s="67">
        <f>分析係数表!G24</f>
        <v>0.20860957299762456</v>
      </c>
      <c r="K21" s="69">
        <f t="shared" si="3"/>
        <v>3.4303820597239693E-3</v>
      </c>
      <c r="L21" s="70"/>
      <c r="M21" s="71"/>
      <c r="N21" s="72">
        <f>分析係数表!H24</f>
        <v>1.012294301444671E-3</v>
      </c>
      <c r="O21" s="73">
        <f t="shared" si="4"/>
        <v>1.2190341942521039E-2</v>
      </c>
      <c r="P21" s="67">
        <f>分析係数表!C24</f>
        <v>0.65025853558407531</v>
      </c>
      <c r="Q21" s="73">
        <f t="shared" si="5"/>
        <v>7.9268738998128623E-3</v>
      </c>
      <c r="R21" s="74">
        <v>1.6541633393212594E-2</v>
      </c>
      <c r="S21" s="75">
        <f t="shared" si="6"/>
        <v>3.2985663312026681E-2</v>
      </c>
      <c r="T21" s="76">
        <f>分析係数表!F24</f>
        <v>0.3934811577649211</v>
      </c>
      <c r="U21" s="77">
        <f t="shared" si="7"/>
        <v>1.297923698966014E-2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投入係数表!G22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5.1863098175509879E-3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投入係数表!G23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0.11653920487118861</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投入係数表!G24</f>
        <v>1.2702310762032794E-5</v>
      </c>
      <c r="E24" s="68">
        <f t="shared" si="0"/>
        <v>1.2702310762032795E-3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0.10882742129460646</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投入係数表!G25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8.8453461474428521E-2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投入係数表!G26</f>
        <v>9.1181420753458729E-3</v>
      </c>
      <c r="E26" s="68">
        <f t="shared" si="0"/>
        <v>0.91181420753458731</v>
      </c>
      <c r="F26" s="67">
        <f>分析係数表!C29</f>
        <v>0.21798273531536294</v>
      </c>
      <c r="G26" s="68">
        <f t="shared" si="1"/>
        <v>0.19875975505779936</v>
      </c>
      <c r="H26" s="68">
        <v>0.23994399584256512</v>
      </c>
      <c r="I26" s="68">
        <f t="shared" si="2"/>
        <v>0.23994399584256512</v>
      </c>
      <c r="J26" s="67">
        <f>分析係数表!G29</f>
        <v>0.25500731246508535</v>
      </c>
      <c r="K26" s="69">
        <f t="shared" si="3"/>
        <v>6.1187473521946145E-2</v>
      </c>
      <c r="L26" s="70"/>
      <c r="M26" s="71"/>
      <c r="N26" s="72">
        <f>分析係数表!H29</f>
        <v>1.0983971257521954E-2</v>
      </c>
      <c r="O26" s="73">
        <f t="shared" si="4"/>
        <v>0.13227217156604126</v>
      </c>
      <c r="P26" s="67">
        <f>分析係数表!C29</f>
        <v>0.21798273531536294</v>
      </c>
      <c r="Q26" s="73">
        <f t="shared" si="5"/>
        <v>2.8833049764068648E-2</v>
      </c>
      <c r="R26" s="74">
        <v>4.4470611728648524E-2</v>
      </c>
      <c r="S26" s="75">
        <f t="shared" si="6"/>
        <v>0.28441460757121362</v>
      </c>
      <c r="T26" s="76">
        <f>分析係数表!F29</f>
        <v>0.40506035137493174</v>
      </c>
      <c r="U26" s="77">
        <f t="shared" si="7"/>
        <v>0.11520508087895912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投入係数表!G27</f>
        <v>5.0809243048131176E-4</v>
      </c>
      <c r="E27" s="68">
        <f t="shared" si="0"/>
        <v>5.0809243048131177E-2</v>
      </c>
      <c r="F27" s="67">
        <f>分析係数表!C30</f>
        <v>1</v>
      </c>
      <c r="G27" s="68">
        <f t="shared" si="1"/>
        <v>5.0809243048131177E-2</v>
      </c>
      <c r="H27" s="68">
        <v>0.13120250766072422</v>
      </c>
      <c r="I27" s="68">
        <f t="shared" si="2"/>
        <v>0.13120250766072422</v>
      </c>
      <c r="J27" s="67">
        <f>分析係数表!G30</f>
        <v>0.34480244300890089</v>
      </c>
      <c r="K27" s="69">
        <f t="shared" si="3"/>
        <v>4.5238945170311747E-2</v>
      </c>
      <c r="L27" s="70"/>
      <c r="M27" s="71"/>
      <c r="N27" s="72">
        <f>分析係数表!H30</f>
        <v>0</v>
      </c>
      <c r="O27" s="73">
        <f t="shared" si="4"/>
        <v>0</v>
      </c>
      <c r="P27" s="67">
        <f>分析係数表!C30</f>
        <v>1</v>
      </c>
      <c r="Q27" s="73">
        <f t="shared" si="5"/>
        <v>0</v>
      </c>
      <c r="R27" s="74">
        <v>7.3832527670099554E-2</v>
      </c>
      <c r="S27" s="75">
        <f t="shared" si="6"/>
        <v>0.20503503533082379</v>
      </c>
      <c r="T27" s="76">
        <f>分析係数表!F30</f>
        <v>0.4506615325054556</v>
      </c>
      <c r="U27" s="77">
        <f t="shared" si="7"/>
        <v>9.2401403239499288E-2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投入係数表!G28</f>
        <v>1.400006351155381E-2</v>
      </c>
      <c r="E28" s="68">
        <f t="shared" si="0"/>
        <v>1.4000063511553811</v>
      </c>
      <c r="F28" s="67">
        <f>分析係数表!C31</f>
        <v>0.99579475994795519</v>
      </c>
      <c r="G28" s="68">
        <f t="shared" si="1"/>
        <v>1.3941189883743854</v>
      </c>
      <c r="H28" s="68">
        <v>1.852802525316896</v>
      </c>
      <c r="I28" s="68">
        <f t="shared" si="2"/>
        <v>1.852802525316896</v>
      </c>
      <c r="J28" s="67">
        <f>分析係数表!G31</f>
        <v>7.0701677135993485E-2</v>
      </c>
      <c r="K28" s="69">
        <f t="shared" si="3"/>
        <v>0.13099624594170858</v>
      </c>
      <c r="L28" s="70"/>
      <c r="M28" s="71"/>
      <c r="N28" s="72">
        <f>分析係数表!H31</f>
        <v>0.174828557104864</v>
      </c>
      <c r="O28" s="73">
        <f t="shared" si="4"/>
        <v>2.105336253878284</v>
      </c>
      <c r="P28" s="67">
        <f>分析係数表!C31</f>
        <v>0.99579475994795519</v>
      </c>
      <c r="Q28" s="73">
        <f t="shared" si="5"/>
        <v>2.0964828095404533</v>
      </c>
      <c r="R28" s="74">
        <v>2.3994567487591647</v>
      </c>
      <c r="S28" s="75">
        <f t="shared" si="6"/>
        <v>4.252259274076061</v>
      </c>
      <c r="T28" s="76">
        <f>分析係数表!F31</f>
        <v>0.32317167652288298</v>
      </c>
      <c r="U28" s="77">
        <f t="shared" si="7"/>
        <v>1.3742097586131379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投入係数表!G29</f>
        <v>1.9201659768606238E-3</v>
      </c>
      <c r="E29" s="68">
        <f t="shared" si="0"/>
        <v>0.19201659768606238</v>
      </c>
      <c r="F29" s="67">
        <f>分析係数表!C32</f>
        <v>0.99964031202931458</v>
      </c>
      <c r="G29" s="68">
        <f t="shared" si="1"/>
        <v>0.19194753162570277</v>
      </c>
      <c r="H29" s="68">
        <v>0.24695683207100505</v>
      </c>
      <c r="I29" s="68">
        <f t="shared" si="2"/>
        <v>0.24695683207100505</v>
      </c>
      <c r="J29" s="67">
        <f>分析係数表!G32</f>
        <v>0.14056358670308441</v>
      </c>
      <c r="K29" s="69">
        <f t="shared" si="3"/>
        <v>3.4713138076731778E-2</v>
      </c>
      <c r="L29" s="70"/>
      <c r="M29" s="71"/>
      <c r="N29" s="72">
        <f>分析係数表!H32</f>
        <v>5.58720937888101E-3</v>
      </c>
      <c r="O29" s="73">
        <f t="shared" si="4"/>
        <v>6.728279783440308E-2</v>
      </c>
      <c r="P29" s="67">
        <f>分析係数表!C32</f>
        <v>0.99964031202931458</v>
      </c>
      <c r="Q29" s="73">
        <f t="shared" si="5"/>
        <v>6.7258597021387992E-2</v>
      </c>
      <c r="R29" s="74">
        <v>9.7873272154742522E-2</v>
      </c>
      <c r="S29" s="75">
        <f t="shared" si="6"/>
        <v>0.34483010422574756</v>
      </c>
      <c r="T29" s="76">
        <f>分析係数表!F32</f>
        <v>0.48930784091666113</v>
      </c>
      <c r="U29" s="77">
        <f t="shared" si="7"/>
        <v>0.16872807378176777</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投入係数表!G30</f>
        <v>8.2353314773845937E-4</v>
      </c>
      <c r="E30" s="68">
        <f t="shared" si="0"/>
        <v>8.2353314773845943E-2</v>
      </c>
      <c r="F30" s="67">
        <f>分析係数表!C33</f>
        <v>0.86108134654879898</v>
      </c>
      <c r="G30" s="68">
        <f t="shared" si="1"/>
        <v>7.0912903178220368E-2</v>
      </c>
      <c r="H30" s="68">
        <v>0.10985281280667177</v>
      </c>
      <c r="I30" s="68">
        <f t="shared" si="2"/>
        <v>0.10985281280667177</v>
      </c>
      <c r="J30" s="67">
        <f>分析係数表!G33</f>
        <v>0.50957339603627816</v>
      </c>
      <c r="K30" s="69">
        <f t="shared" si="3"/>
        <v>5.5978070886033279E-2</v>
      </c>
      <c r="L30" s="70"/>
      <c r="M30" s="71"/>
      <c r="N30" s="72">
        <f>分析係数表!H33</f>
        <v>9.6636851302253027E-4</v>
      </c>
      <c r="O30" s="73">
        <f t="shared" si="4"/>
        <v>1.1637290261753112E-2</v>
      </c>
      <c r="P30" s="67">
        <f>分析係数表!C33</f>
        <v>0.86108134654879898</v>
      </c>
      <c r="Q30" s="73">
        <f t="shared" si="5"/>
        <v>1.0020653568769595E-2</v>
      </c>
      <c r="R30" s="74">
        <v>5.3215751484409594E-2</v>
      </c>
      <c r="S30" s="75">
        <f t="shared" si="6"/>
        <v>0.16306856429108135</v>
      </c>
      <c r="T30" s="76">
        <f>分析係数表!F33</f>
        <v>0.6614299372109248</v>
      </c>
      <c r="U30" s="77">
        <f t="shared" si="7"/>
        <v>0.10785843024012559</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投入係数表!G31</f>
        <v>7.7096675170158044E-2</v>
      </c>
      <c r="E31" s="68">
        <f t="shared" si="0"/>
        <v>7.709667517015804</v>
      </c>
      <c r="F31" s="67">
        <f>分析係数表!C34</f>
        <v>0.32336264537596071</v>
      </c>
      <c r="G31" s="68">
        <f t="shared" si="1"/>
        <v>2.4930184832713449</v>
      </c>
      <c r="H31" s="68">
        <v>2.8454914831903908</v>
      </c>
      <c r="I31" s="68">
        <f t="shared" si="2"/>
        <v>2.8454914831903908</v>
      </c>
      <c r="J31" s="67">
        <f>分析係数表!G34</f>
        <v>0.42577322034702936</v>
      </c>
      <c r="K31" s="69">
        <f t="shared" si="3"/>
        <v>1.2115340722680177</v>
      </c>
      <c r="L31" s="70"/>
      <c r="M31" s="71"/>
      <c r="N31" s="72">
        <f>分析係数表!H34</f>
        <v>0.1563846962426603</v>
      </c>
      <c r="O31" s="73">
        <f t="shared" si="4"/>
        <v>1.8832299253830298</v>
      </c>
      <c r="P31" s="67">
        <f>分析係数表!C34</f>
        <v>0.32336264537596071</v>
      </c>
      <c r="Q31" s="73">
        <f t="shared" si="5"/>
        <v>0.60896621052302957</v>
      </c>
      <c r="R31" s="74">
        <v>0.68597422310402767</v>
      </c>
      <c r="S31" s="75">
        <f t="shared" si="6"/>
        <v>3.5314657062944184</v>
      </c>
      <c r="T31" s="76">
        <f>分析係数表!F34</f>
        <v>0.70466108064911737</v>
      </c>
      <c r="U31" s="77">
        <f t="shared" si="7"/>
        <v>2.4884864408727232</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投入係数表!G32</f>
        <v>5.2418202411321996E-3</v>
      </c>
      <c r="E32" s="68">
        <f t="shared" si="0"/>
        <v>0.52418202411322001</v>
      </c>
      <c r="F32" s="67">
        <f>分析係数表!C35</f>
        <v>0.71309503437584931</v>
      </c>
      <c r="G32" s="68">
        <f t="shared" si="1"/>
        <v>0.37379159850421889</v>
      </c>
      <c r="H32" s="68">
        <v>0.55752354752759692</v>
      </c>
      <c r="I32" s="68">
        <f t="shared" si="2"/>
        <v>0.55752354752759692</v>
      </c>
      <c r="J32" s="67">
        <f>分析係数表!G35</f>
        <v>0.31495703902204752</v>
      </c>
      <c r="K32" s="69">
        <f t="shared" si="3"/>
        <v>0.1755959657143597</v>
      </c>
      <c r="L32" s="70"/>
      <c r="M32" s="71"/>
      <c r="N32" s="72">
        <f>分析係数表!H35</f>
        <v>4.5217953193592612E-2</v>
      </c>
      <c r="O32" s="73">
        <f t="shared" si="4"/>
        <v>0.5445277233944138</v>
      </c>
      <c r="P32" s="67">
        <f>分析係数表!C35</f>
        <v>0.71309503437584931</v>
      </c>
      <c r="Q32" s="73">
        <f t="shared" si="5"/>
        <v>0.38830001563254246</v>
      </c>
      <c r="R32" s="74">
        <v>0.58369488633650046</v>
      </c>
      <c r="S32" s="75">
        <f t="shared" si="6"/>
        <v>1.1412184338640974</v>
      </c>
      <c r="T32" s="76">
        <f>分析係数表!F35</f>
        <v>0.6471226839613694</v>
      </c>
      <c r="U32" s="77">
        <f t="shared" si="7"/>
        <v>0.73850833590832521</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投入係数表!G33</f>
        <v>1.346444940775476E-3</v>
      </c>
      <c r="E33" s="68">
        <f t="shared" si="0"/>
        <v>0.13464449407754761</v>
      </c>
      <c r="F33" s="67">
        <f>分析係数表!C36</f>
        <v>0.97060797996518033</v>
      </c>
      <c r="G33" s="68">
        <f t="shared" si="1"/>
        <v>0.13068702041004218</v>
      </c>
      <c r="H33" s="68">
        <v>0.28940307862598158</v>
      </c>
      <c r="I33" s="68">
        <f t="shared" si="2"/>
        <v>0.28940307862598158</v>
      </c>
      <c r="J33" s="67">
        <f>分析係数表!G36</f>
        <v>5.0335711627756477E-2</v>
      </c>
      <c r="K33" s="69">
        <f t="shared" si="3"/>
        <v>1.4567309909902343E-2</v>
      </c>
      <c r="L33" s="70"/>
      <c r="M33" s="71"/>
      <c r="N33" s="72">
        <f>分析係数表!H36</f>
        <v>0.16953071230897843</v>
      </c>
      <c r="O33" s="73">
        <f t="shared" si="4"/>
        <v>2.0415380683821458</v>
      </c>
      <c r="P33" s="67">
        <f>分析係数表!C36</f>
        <v>0.97060797996518033</v>
      </c>
      <c r="Q33" s="73">
        <f t="shared" si="5"/>
        <v>1.9815331405744108</v>
      </c>
      <c r="R33" s="74">
        <v>2.1004963111890853</v>
      </c>
      <c r="S33" s="75">
        <f t="shared" si="6"/>
        <v>2.3898993898150671</v>
      </c>
      <c r="T33" s="76">
        <f>分析係数表!F36</f>
        <v>0.84929702794091477</v>
      </c>
      <c r="U33" s="77">
        <f t="shared" si="7"/>
        <v>2.029734448847742</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投入係数表!G34</f>
        <v>2.646103036910798E-2</v>
      </c>
      <c r="E34" s="68">
        <f t="shared" si="0"/>
        <v>2.6461030369107981</v>
      </c>
      <c r="F34" s="67">
        <f>分析係数表!C37</f>
        <v>0.36942311263039118</v>
      </c>
      <c r="G34" s="68">
        <f t="shared" si="1"/>
        <v>0.9775316202363179</v>
      </c>
      <c r="H34" s="68">
        <v>1.2242785287177114</v>
      </c>
      <c r="I34" s="68">
        <f t="shared" si="2"/>
        <v>1.2242785287177114</v>
      </c>
      <c r="J34" s="67">
        <f>分析係数表!G37</f>
        <v>0.39597111115274369</v>
      </c>
      <c r="K34" s="69">
        <f t="shared" si="3"/>
        <v>0.4847789293767984</v>
      </c>
      <c r="L34" s="70"/>
      <c r="M34" s="71"/>
      <c r="N34" s="72">
        <f>分析係数表!H37</f>
        <v>4.1543568960461748E-2</v>
      </c>
      <c r="O34" s="73">
        <f t="shared" si="4"/>
        <v>0.50027972143870847</v>
      </c>
      <c r="P34" s="67">
        <f>分析係数表!C37</f>
        <v>0.36942311263039118</v>
      </c>
      <c r="Q34" s="73">
        <f t="shared" si="5"/>
        <v>0.18481489187975272</v>
      </c>
      <c r="R34" s="74">
        <v>0.26411999778883583</v>
      </c>
      <c r="S34" s="75">
        <f t="shared" si="6"/>
        <v>1.4883985265065471</v>
      </c>
      <c r="T34" s="76">
        <f>分析係数表!F37</f>
        <v>0.66956741667759523</v>
      </c>
      <c r="U34" s="77">
        <f t="shared" si="7"/>
        <v>0.99658315637972805</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投入係数表!G35</f>
        <v>3.615924463592002E-3</v>
      </c>
      <c r="E35" s="68">
        <f t="shared" si="0"/>
        <v>0.36159244635920018</v>
      </c>
      <c r="F35" s="67">
        <f>分析係数表!C38</f>
        <v>0.27616293516884927</v>
      </c>
      <c r="G35" s="68">
        <f t="shared" si="1"/>
        <v>9.9858431321441399E-2</v>
      </c>
      <c r="H35" s="68">
        <v>0.20489090261301579</v>
      </c>
      <c r="I35" s="68">
        <f t="shared" si="2"/>
        <v>0.20489090261301579</v>
      </c>
      <c r="J35" s="67">
        <f>分析係数表!G38</f>
        <v>0.16816004220594116</v>
      </c>
      <c r="K35" s="69">
        <f t="shared" si="3"/>
        <v>3.4454462831018114E-2</v>
      </c>
      <c r="L35" s="70"/>
      <c r="M35" s="71"/>
      <c r="N35" s="72">
        <f>分析係数表!H38</f>
        <v>1.978405886979525E-2</v>
      </c>
      <c r="O35" s="73">
        <f t="shared" si="4"/>
        <v>0.23824538208857265</v>
      </c>
      <c r="P35" s="67">
        <f>分析係数表!C38</f>
        <v>0.27616293516884927</v>
      </c>
      <c r="Q35" s="73">
        <f t="shared" si="5"/>
        <v>6.5794544008004219E-2</v>
      </c>
      <c r="R35" s="74">
        <v>0.11350061303980306</v>
      </c>
      <c r="S35" s="75">
        <f t="shared" si="6"/>
        <v>0.31839151565281887</v>
      </c>
      <c r="T35" s="76">
        <f>分析係数表!F38</f>
        <v>0.50796041491163135</v>
      </c>
      <c r="U35" s="77">
        <f t="shared" si="7"/>
        <v>0.16173028639534903</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投入係数表!G36</f>
        <v>0</v>
      </c>
      <c r="E36" s="68">
        <f t="shared" si="0"/>
        <v>0</v>
      </c>
      <c r="F36" s="67">
        <f>分析係数表!C39</f>
        <v>1</v>
      </c>
      <c r="G36" s="68">
        <f t="shared" si="1"/>
        <v>0</v>
      </c>
      <c r="H36" s="68">
        <v>4.2944677559505491E-2</v>
      </c>
      <c r="I36" s="68">
        <f t="shared" si="2"/>
        <v>4.2944677559505491E-2</v>
      </c>
      <c r="J36" s="67">
        <f>分析係数表!G39</f>
        <v>0.35248448442068531</v>
      </c>
      <c r="K36" s="69">
        <f t="shared" si="3"/>
        <v>1.5137332528174867E-2</v>
      </c>
      <c r="L36" s="70"/>
      <c r="M36" s="71"/>
      <c r="N36" s="72">
        <f>分析係数表!H39</f>
        <v>3.7835784153932967E-3</v>
      </c>
      <c r="O36" s="73">
        <f t="shared" si="4"/>
        <v>4.5562950007880833E-2</v>
      </c>
      <c r="P36" s="67">
        <f>分析係数表!C39</f>
        <v>1</v>
      </c>
      <c r="Q36" s="73">
        <f t="shared" si="5"/>
        <v>4.5562950007880833E-2</v>
      </c>
      <c r="R36" s="74">
        <v>4.8130298157021321E-2</v>
      </c>
      <c r="S36" s="75">
        <f t="shared" si="6"/>
        <v>9.1074975716526813E-2</v>
      </c>
      <c r="T36" s="76">
        <f>分析係数表!F39</f>
        <v>0.70432763167329249</v>
      </c>
      <c r="U36" s="77">
        <f t="shared" si="7"/>
        <v>6.4146621951123958E-2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投入係数表!G37</f>
        <v>7.4096812778524622E-5</v>
      </c>
      <c r="E37" s="68">
        <f t="shared" si="0"/>
        <v>7.409681277852462E-3</v>
      </c>
      <c r="F37" s="67">
        <f>分析係数表!C40</f>
        <v>0.8594947788612175</v>
      </c>
      <c r="G37" s="68">
        <f t="shared" si="1"/>
        <v>6.3685823713399052E-3</v>
      </c>
      <c r="H37" s="68">
        <v>9.7585666793920996E-3</v>
      </c>
      <c r="I37" s="68">
        <f t="shared" si="2"/>
        <v>9.7585666793920996E-3</v>
      </c>
      <c r="J37" s="67">
        <f>分析係数表!G40</f>
        <v>0.52539426735800443</v>
      </c>
      <c r="K37" s="69">
        <f t="shared" si="3"/>
        <v>5.1270949909834459E-3</v>
      </c>
      <c r="L37" s="70"/>
      <c r="M37" s="71"/>
      <c r="N37" s="72">
        <f>分析係数表!H40</f>
        <v>2.8625897198815951E-2</v>
      </c>
      <c r="O37" s="73">
        <f t="shared" si="4"/>
        <v>0.34472136686634769</v>
      </c>
      <c r="P37" s="67">
        <f>分析係数表!C40</f>
        <v>0.8594947788612175</v>
      </c>
      <c r="Q37" s="73">
        <f t="shared" si="5"/>
        <v>0.29628621498352814</v>
      </c>
      <c r="R37" s="74">
        <v>0.29764465330907447</v>
      </c>
      <c r="S37" s="75">
        <f t="shared" si="6"/>
        <v>0.30740321998846659</v>
      </c>
      <c r="T37" s="76">
        <f>分析係数表!F40</f>
        <v>0.72756745394375155</v>
      </c>
      <c r="U37" s="77">
        <f t="shared" si="7"/>
        <v>0.22365657810111958</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投入係数表!G38</f>
        <v>0</v>
      </c>
      <c r="E38" s="68">
        <f t="shared" si="0"/>
        <v>0</v>
      </c>
      <c r="F38" s="67">
        <f>分析係数表!C41</f>
        <v>0.99990471917963208</v>
      </c>
      <c r="G38" s="68">
        <f t="shared" si="1"/>
        <v>0</v>
      </c>
      <c r="H38" s="68">
        <v>3.728325649046859E-3</v>
      </c>
      <c r="I38" s="68">
        <f t="shared" si="2"/>
        <v>3.728325649046859E-3</v>
      </c>
      <c r="J38" s="67">
        <f>分析係数表!G41</f>
        <v>0.44685264209908465</v>
      </c>
      <c r="K38" s="69">
        <f t="shared" si="3"/>
        <v>1.6660121668823735E-3</v>
      </c>
      <c r="L38" s="70"/>
      <c r="M38" s="71"/>
      <c r="N38" s="72">
        <f>分析係数表!H41</f>
        <v>4.1570867506027356E-2</v>
      </c>
      <c r="O38" s="73">
        <f t="shared" si="4"/>
        <v>0.50060845845175228</v>
      </c>
      <c r="P38" s="67">
        <f>分析係数表!C41</f>
        <v>0.99990471917963208</v>
      </c>
      <c r="Q38" s="73">
        <f t="shared" si="5"/>
        <v>0.50056076006714789</v>
      </c>
      <c r="R38" s="74">
        <v>0.51189149545396972</v>
      </c>
      <c r="S38" s="75">
        <f t="shared" si="6"/>
        <v>0.51561982110301663</v>
      </c>
      <c r="T38" s="76">
        <f>分析係数表!F41</f>
        <v>0.55239581515617808</v>
      </c>
      <c r="U38" s="77">
        <f t="shared" si="7"/>
        <v>0.28482623138888358</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投入係数表!G39</f>
        <v>5.694869324978036E-4</v>
      </c>
      <c r="E39" s="68">
        <f>$C$9*D39</f>
        <v>5.6948693249780358E-2</v>
      </c>
      <c r="F39" s="67">
        <f>分析係数表!C42</f>
        <v>0.63104308840742951</v>
      </c>
      <c r="G39" s="68">
        <f>E39*F39</f>
        <v>3.5937079269108732E-2</v>
      </c>
      <c r="H39" s="68">
        <v>5.3959442411856802E-2</v>
      </c>
      <c r="I39" s="68">
        <f>C39+H39</f>
        <v>5.3959442411856802E-2</v>
      </c>
      <c r="J39" s="67">
        <f>分析係数表!G42</f>
        <v>0.48778127268328092</v>
      </c>
      <c r="K39" s="69">
        <f>I39*J39</f>
        <v>2.6320405492935715E-2</v>
      </c>
      <c r="L39" s="70"/>
      <c r="M39" s="71"/>
      <c r="N39" s="72">
        <f>分析係数表!H42</f>
        <v>1.0655104073296274E-2</v>
      </c>
      <c r="O39" s="73">
        <f t="shared" si="4"/>
        <v>0.12831185743243037</v>
      </c>
      <c r="P39" s="67">
        <f>分析係数表!C42</f>
        <v>0.63104308840742951</v>
      </c>
      <c r="Q39" s="73">
        <f>O39*P39</f>
        <v>8.0970310793454653E-2</v>
      </c>
      <c r="R39" s="74">
        <v>8.8249385486293935E-2</v>
      </c>
      <c r="S39" s="75">
        <f>I39+R39</f>
        <v>0.14220882789815073</v>
      </c>
      <c r="T39" s="76">
        <f>分析係数表!F42</f>
        <v>0.56029864159552034</v>
      </c>
      <c r="U39" s="77">
        <f t="shared" si="7"/>
        <v>7.9679413094224993E-2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投入係数表!G40</f>
        <v>2.6342475468662342E-2</v>
      </c>
      <c r="E40" s="68">
        <f>$C$9*D40</f>
        <v>2.6342475468662343</v>
      </c>
      <c r="F40" s="67">
        <f>分析係数表!C43</f>
        <v>0.62059958859811692</v>
      </c>
      <c r="G40" s="68">
        <f>E40*F40</f>
        <v>1.6348129438507837</v>
      </c>
      <c r="H40" s="68">
        <v>2.3998999840222859</v>
      </c>
      <c r="I40" s="68">
        <f>C40+H40</f>
        <v>2.3998999840222859</v>
      </c>
      <c r="J40" s="67">
        <f>分析係数表!G43</f>
        <v>0.36935703048307378</v>
      </c>
      <c r="K40" s="69">
        <f>I40*J40</f>
        <v>0.88641993155484777</v>
      </c>
      <c r="L40" s="70"/>
      <c r="M40" s="71"/>
      <c r="N40" s="72">
        <f>分析係数表!H43</f>
        <v>1.5056593096551102E-2</v>
      </c>
      <c r="O40" s="73">
        <f t="shared" si="4"/>
        <v>0.18131586641791606</v>
      </c>
      <c r="P40" s="67">
        <f>分析係数表!C43</f>
        <v>0.62059958859811692</v>
      </c>
      <c r="Q40" s="73">
        <f>O40*P40</f>
        <v>0.11252455210526983</v>
      </c>
      <c r="R40" s="74">
        <v>0.45310155924981144</v>
      </c>
      <c r="S40" s="75">
        <f>I40+R40</f>
        <v>2.8530015432720974</v>
      </c>
      <c r="T40" s="76">
        <f>分析係数表!F43</f>
        <v>0.6240370889543333</v>
      </c>
      <c r="U40" s="77">
        <f t="shared" si="7"/>
        <v>1.7803787778457401</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投入係数表!G41</f>
        <v>1.4607657376337712E-4</v>
      </c>
      <c r="E41" s="68">
        <f>$C$9*D41</f>
        <v>1.4607657376337712E-2</v>
      </c>
      <c r="F41" s="67">
        <f>分析係数表!C44</f>
        <v>0.64669075076632776</v>
      </c>
      <c r="G41" s="68">
        <f>E41*F41</f>
        <v>9.4466369156411215E-3</v>
      </c>
      <c r="H41" s="68">
        <v>1.6739577875655637E-2</v>
      </c>
      <c r="I41" s="68">
        <f>C41+H41</f>
        <v>1.6739577875655637E-2</v>
      </c>
      <c r="J41" s="67">
        <f>分析係数表!G44</f>
        <v>0.2706786499583716</v>
      </c>
      <c r="K41" s="69">
        <f>I41*J41</f>
        <v>4.5310463402554934E-3</v>
      </c>
      <c r="L41" s="70"/>
      <c r="M41" s="71"/>
      <c r="N41" s="72">
        <f>分析係数表!H44</f>
        <v>0.11660878839741158</v>
      </c>
      <c r="O41" s="73">
        <f t="shared" si="4"/>
        <v>1.40423689241248</v>
      </c>
      <c r="P41" s="67">
        <f>分析係数表!C44</f>
        <v>0.64669075076632776</v>
      </c>
      <c r="Q41" s="73">
        <f>O41*P41</f>
        <v>0.90810701020800166</v>
      </c>
      <c r="R41" s="74">
        <v>0.92503842440175366</v>
      </c>
      <c r="S41" s="75">
        <f>I41+R41</f>
        <v>0.94177800227740927</v>
      </c>
      <c r="T41" s="76">
        <f>分析係数表!F44</f>
        <v>0.52072668274875644</v>
      </c>
      <c r="U41" s="77">
        <f t="shared" si="7"/>
        <v>0.4904089350116661</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投入係数表!G42</f>
        <v>1.1178033470588859E-3</v>
      </c>
      <c r="E42" s="68">
        <f>$C$9*D42</f>
        <v>0.11178033470588859</v>
      </c>
      <c r="F42" s="67">
        <f>分析係数表!C45</f>
        <v>1</v>
      </c>
      <c r="G42" s="68">
        <f>E42*F42</f>
        <v>0.11178033470588859</v>
      </c>
      <c r="H42" s="68">
        <v>0.15035328389525787</v>
      </c>
      <c r="I42" s="68">
        <f>C42+H42</f>
        <v>0.15035328389525787</v>
      </c>
      <c r="J42" s="67">
        <f>分析係数表!G45</f>
        <v>0</v>
      </c>
      <c r="K42" s="69">
        <f>I42*J42</f>
        <v>0</v>
      </c>
      <c r="L42" s="70"/>
      <c r="M42" s="71"/>
      <c r="N42" s="72">
        <f>分析係数表!H45</f>
        <v>0</v>
      </c>
      <c r="O42" s="73">
        <f t="shared" si="4"/>
        <v>0</v>
      </c>
      <c r="P42" s="67">
        <f>分析係数表!C45</f>
        <v>1</v>
      </c>
      <c r="Q42" s="73">
        <f>O42*P42</f>
        <v>0</v>
      </c>
      <c r="R42" s="74">
        <v>1.58137695448714E-2</v>
      </c>
      <c r="S42" s="75">
        <f>I42+R42</f>
        <v>0.16616705344012928</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投入係数表!G43</f>
        <v>1.9476876501783617E-3</v>
      </c>
      <c r="E43" s="68">
        <f>$C$9*D43</f>
        <v>0.19476876501783616</v>
      </c>
      <c r="F43" s="67">
        <f>分析係数表!C46</f>
        <v>0.9523590920683499</v>
      </c>
      <c r="G43" s="68">
        <f>E43*F43</f>
        <v>0.18548980421566025</v>
      </c>
      <c r="H43" s="68">
        <v>0.22637513819644761</v>
      </c>
      <c r="I43" s="68">
        <f>C43+H43</f>
        <v>0.22637513819644761</v>
      </c>
      <c r="J43" s="67">
        <f>分析係数表!G46</f>
        <v>9.2904052538843509E-3</v>
      </c>
      <c r="K43" s="69">
        <f>I43*J43</f>
        <v>2.1031167732490728E-3</v>
      </c>
      <c r="L43" s="70"/>
      <c r="M43" s="71"/>
      <c r="N43" s="72">
        <f>分析係数表!H46</f>
        <v>3.275825467872984E-5</v>
      </c>
      <c r="O43" s="73">
        <f t="shared" si="4"/>
        <v>3.9448441565264784E-4</v>
      </c>
      <c r="P43" s="67">
        <f>分析係数表!C46</f>
        <v>0.9523590920683499</v>
      </c>
      <c r="Q43" s="73">
        <f>O43*P43</f>
        <v>3.7569081992606924E-4</v>
      </c>
      <c r="R43" s="74">
        <v>1.3533313674430659E-2</v>
      </c>
      <c r="S43" s="75">
        <f>I43+R43</f>
        <v>0.23990845187087828</v>
      </c>
      <c r="T43" s="76">
        <f>分析係数表!F46</f>
        <v>0.3134710876181323</v>
      </c>
      <c r="U43" s="77">
        <f t="shared" si="7"/>
        <v>7.5204363336746557E-2</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投入係数表!G44</f>
        <v>0.65130886727143777</v>
      </c>
      <c r="E44" s="82">
        <f>SUM(E5:E43)</f>
        <v>65.130886727143761</v>
      </c>
      <c r="F44" s="83">
        <f>分析係数表!C47</f>
        <v>0.46786164393083407</v>
      </c>
      <c r="G44" s="82">
        <f>SUM(G5:G43)</f>
        <v>18.885558685098879</v>
      </c>
      <c r="H44" s="82">
        <f>SUM(H5:H43)</f>
        <v>22.702712723808123</v>
      </c>
      <c r="I44" s="82">
        <f>SUM(I5:I43)</f>
        <v>122.70271272380811</v>
      </c>
      <c r="J44" s="83">
        <f>分析係数表!G47</f>
        <v>0.21497759441460212</v>
      </c>
      <c r="K44" s="84">
        <f>SUM(K5:K43)</f>
        <v>18.650940208046816</v>
      </c>
      <c r="L44" s="85">
        <f>最終需要_まとめ!$L$34</f>
        <v>0.64566666666666661</v>
      </c>
      <c r="M44" s="82">
        <f>K44*L44</f>
        <v>12.042290394328893</v>
      </c>
      <c r="N44" s="86">
        <f>分析係数表!H47</f>
        <v>1</v>
      </c>
      <c r="O44" s="87">
        <f>SUM(O5:O43)</f>
        <v>12.042290394328893</v>
      </c>
      <c r="P44" s="83">
        <f>分析係数表!C47</f>
        <v>0.46786164393083407</v>
      </c>
      <c r="Q44" s="87">
        <f>SUM(Q5:Q43)</f>
        <v>7.7333590021321355</v>
      </c>
      <c r="R44" s="82">
        <f>SUM(R5:R43)</f>
        <v>9.2786296661357817</v>
      </c>
      <c r="S44" s="88">
        <f>SUM(S5:S43)</f>
        <v>131.98134238994388</v>
      </c>
      <c r="T44" s="89">
        <f>分析係数表!F47</f>
        <v>0.45241141751681985</v>
      </c>
      <c r="U44" s="90">
        <f>SUM(U5:U43)</f>
        <v>50.112465336565812</v>
      </c>
      <c r="V44" s="91">
        <f>分析係数表!D47</f>
        <v>5.5289104631778725E-2</v>
      </c>
      <c r="W44" s="155">
        <f>SUM(W5:W43)</f>
        <v>7</v>
      </c>
      <c r="X44" s="83">
        <f>分析係数表!E47</f>
        <v>4.6297221440055228E-2</v>
      </c>
      <c r="Y44" s="156">
        <f>SUM(Y5:Y43)</f>
        <v>5</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301</v>
      </c>
      <c r="S2" s="3" t="s">
        <v>150</v>
      </c>
      <c r="U2" s="55" t="s">
        <v>207</v>
      </c>
      <c r="W2" s="3" t="s">
        <v>127</v>
      </c>
      <c r="Y2" s="3" t="s">
        <v>151</v>
      </c>
    </row>
    <row r="3" spans="1:25" ht="45" x14ac:dyDescent="0.15">
      <c r="B3" s="56"/>
      <c r="C3" s="57" t="s">
        <v>225</v>
      </c>
      <c r="D3" s="57" t="s">
        <v>244</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投入係数表!H5</f>
        <v>8.5472520584632047E-3</v>
      </c>
      <c r="E5" s="68">
        <f t="shared" ref="E5:E38" si="0">$C$10*D5</f>
        <v>0.8547252058463205</v>
      </c>
      <c r="F5" s="67">
        <f>分析係数表!C8</f>
        <v>0.17777947964604235</v>
      </c>
      <c r="G5" s="68">
        <f t="shared" ref="G5:G38" si="1">E5*F5</f>
        <v>0.15195260233571528</v>
      </c>
      <c r="H5" s="68">
        <f t="array" ref="H5:H43">MMULT(逆行列係数!C5:AO43,'6'!G5:G43)</f>
        <v>0.16263327065342317</v>
      </c>
      <c r="I5" s="68">
        <f t="shared" ref="I5:I38" si="2">C5+H5</f>
        <v>0.16263327065342317</v>
      </c>
      <c r="J5" s="67">
        <f>分析係数表!G8</f>
        <v>0.11983669088190757</v>
      </c>
      <c r="K5" s="69">
        <f t="shared" ref="K5:K38" si="3">I5*J5</f>
        <v>1.9489432982407882E-2</v>
      </c>
      <c r="L5" s="70" t="s">
        <v>178</v>
      </c>
      <c r="M5" s="71" t="s">
        <v>178</v>
      </c>
      <c r="N5" s="72">
        <f>分析係数表!H8</f>
        <v>9.9318531954874535E-3</v>
      </c>
      <c r="O5" s="73">
        <f t="shared" ref="O5:O43" si="4">$M$44*N5</f>
        <v>0.18415182035470928</v>
      </c>
      <c r="P5" s="67">
        <f>分析係数表!C8</f>
        <v>0.17777947964604235</v>
      </c>
      <c r="Q5" s="73">
        <f t="shared" ref="Q5:Q38" si="5">O5*P5</f>
        <v>3.2738414798531686E-2</v>
      </c>
      <c r="R5" s="74">
        <f t="array" ref="R5:R43">MMULT(逆行列係数!C5:AO43,'6'!Q5:Q43)</f>
        <v>5.5333295539901579E-2</v>
      </c>
      <c r="S5" s="75">
        <f t="shared" ref="S5:S38" si="6">I5+R5</f>
        <v>0.21796656619332475</v>
      </c>
      <c r="T5" s="76">
        <f>分析係数表!F8</f>
        <v>0.45371949933871308</v>
      </c>
      <c r="U5" s="77">
        <f t="shared" ref="U5:U43" si="7">S5*T5</f>
        <v>9.8895681285813775E-2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投入係数表!H6</f>
        <v>0</v>
      </c>
      <c r="E6" s="68">
        <f t="shared" si="0"/>
        <v>0</v>
      </c>
      <c r="F6" s="67">
        <f>分析係数表!C9</f>
        <v>0.42124201973302378</v>
      </c>
      <c r="G6" s="68">
        <f t="shared" si="1"/>
        <v>0</v>
      </c>
      <c r="H6" s="68">
        <v>2.0800404906090269E-3</v>
      </c>
      <c r="I6" s="68">
        <f t="shared" si="2"/>
        <v>2.0800404906090269E-3</v>
      </c>
      <c r="J6" s="67">
        <f>分析係数表!G9</f>
        <v>0.24981720692176457</v>
      </c>
      <c r="K6" s="69">
        <f t="shared" si="3"/>
        <v>5.1962990564812395E-4</v>
      </c>
      <c r="L6" s="70"/>
      <c r="M6" s="71"/>
      <c r="N6" s="72">
        <f>分析係数表!H9</f>
        <v>5.1224917855464795E-4</v>
      </c>
      <c r="O6" s="73">
        <f t="shared" si="4"/>
        <v>9.4978869350286592E-3</v>
      </c>
      <c r="P6" s="67">
        <f>分析係数表!C9</f>
        <v>0.42124201973302378</v>
      </c>
      <c r="Q6" s="73">
        <f t="shared" si="5"/>
        <v>4.0009090757073713E-3</v>
      </c>
      <c r="R6" s="74">
        <v>5.2928708905572138E-3</v>
      </c>
      <c r="S6" s="75">
        <f t="shared" si="6"/>
        <v>7.3729113811662403E-3</v>
      </c>
      <c r="T6" s="76">
        <f>分析係数表!F9</f>
        <v>0.68072142334876917</v>
      </c>
      <c r="U6" s="77">
        <f t="shared" si="7"/>
        <v>5.0188987296118223E-3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投入係数表!H7</f>
        <v>0</v>
      </c>
      <c r="E7" s="68">
        <f t="shared" si="0"/>
        <v>0</v>
      </c>
      <c r="F7" s="67">
        <f>分析係数表!C10</f>
        <v>0.36396764732023823</v>
      </c>
      <c r="G7" s="68">
        <f t="shared" si="1"/>
        <v>0</v>
      </c>
      <c r="H7" s="68">
        <v>1.9761296872148428E-3</v>
      </c>
      <c r="I7" s="68">
        <f t="shared" si="2"/>
        <v>1.9761296872148428E-3</v>
      </c>
      <c r="J7" s="67">
        <f>分析係数表!G10</f>
        <v>0.17997125059894586</v>
      </c>
      <c r="K7" s="69">
        <f t="shared" si="3"/>
        <v>3.5564653115375899E-4</v>
      </c>
      <c r="L7" s="70"/>
      <c r="M7" s="71"/>
      <c r="N7" s="72">
        <f>分析係数表!H10</f>
        <v>1.1645238378928864E-3</v>
      </c>
      <c r="O7" s="73">
        <f t="shared" si="4"/>
        <v>2.1592061458566725E-2</v>
      </c>
      <c r="P7" s="67">
        <f>分析係数表!C10</f>
        <v>0.36396764732023823</v>
      </c>
      <c r="Q7" s="73">
        <f t="shared" si="5"/>
        <v>7.8588118098685232E-3</v>
      </c>
      <c r="R7" s="74">
        <v>1.6062391847098803E-2</v>
      </c>
      <c r="S7" s="75">
        <f t="shared" si="6"/>
        <v>1.8038521534313647E-2</v>
      </c>
      <c r="T7" s="76">
        <f>分析係数表!F10</f>
        <v>0.526018207954001</v>
      </c>
      <c r="U7" s="77">
        <f t="shared" si="7"/>
        <v>9.4885907716193221E-3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投入係数表!H8</f>
        <v>3.7038092253340553E-4</v>
      </c>
      <c r="E8" s="68">
        <f t="shared" si="0"/>
        <v>3.7038092253340552E-2</v>
      </c>
      <c r="F8" s="67">
        <f>分析係数表!C11</f>
        <v>1.3444674968404846E-2</v>
      </c>
      <c r="G8" s="68">
        <f t="shared" si="1"/>
        <v>4.979651117959571E-4</v>
      </c>
      <c r="H8" s="68">
        <v>1.8338605967003607E-2</v>
      </c>
      <c r="I8" s="68">
        <f t="shared" si="2"/>
        <v>1.8338605967003607E-2</v>
      </c>
      <c r="J8" s="67">
        <f>分析係数表!G11</f>
        <v>0.34123955862637928</v>
      </c>
      <c r="K8" s="69">
        <f t="shared" si="3"/>
        <v>6.2578578060033963E-3</v>
      </c>
      <c r="L8" s="70"/>
      <c r="M8" s="71"/>
      <c r="N8" s="72">
        <f>分析係数表!H11</f>
        <v>-1.9911880294914216E-5</v>
      </c>
      <c r="O8" s="73">
        <f t="shared" si="4"/>
        <v>-3.6919685891647459E-4</v>
      </c>
      <c r="P8" s="67">
        <f>分析係数表!C11</f>
        <v>1.3444674968404846E-2</v>
      </c>
      <c r="Q8" s="73">
        <f t="shared" si="5"/>
        <v>-4.9637317674880216E-6</v>
      </c>
      <c r="R8" s="74">
        <v>1.7748520939924059E-2</v>
      </c>
      <c r="S8" s="75">
        <f t="shared" si="6"/>
        <v>3.6087126906927669E-2</v>
      </c>
      <c r="T8" s="76">
        <f>分析係数表!F11</f>
        <v>0.57409508095287198</v>
      </c>
      <c r="U8" s="77">
        <f t="shared" si="7"/>
        <v>2.0717442042989205E-2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投入係数表!H9</f>
        <v>2.3932305763696973E-3</v>
      </c>
      <c r="E9" s="68">
        <f t="shared" si="0"/>
        <v>0.23932305763696973</v>
      </c>
      <c r="F9" s="67">
        <f>分析係数表!C12</f>
        <v>0.28285269962977577</v>
      </c>
      <c r="G9" s="68">
        <f t="shared" si="1"/>
        <v>6.7693172936269308E-2</v>
      </c>
      <c r="H9" s="68">
        <v>8.2050413021573149E-2</v>
      </c>
      <c r="I9" s="68">
        <f t="shared" si="2"/>
        <v>8.2050413021573149E-2</v>
      </c>
      <c r="J9" s="67">
        <f>分析係数表!G12</f>
        <v>0.13743688539340115</v>
      </c>
      <c r="K9" s="69">
        <f t="shared" si="3"/>
        <v>1.1276753210927179E-2</v>
      </c>
      <c r="L9" s="70"/>
      <c r="M9" s="71"/>
      <c r="N9" s="72">
        <f>分析係数表!H12</f>
        <v>7.6503049889858399E-2</v>
      </c>
      <c r="O9" s="73">
        <f t="shared" si="4"/>
        <v>1.4184841058973305</v>
      </c>
      <c r="P9" s="67">
        <f>分析係数表!C12</f>
        <v>0.28285269962977577</v>
      </c>
      <c r="Q9" s="73">
        <f t="shared" si="5"/>
        <v>0.40122205873498867</v>
      </c>
      <c r="R9" s="74">
        <v>0.48851331525205022</v>
      </c>
      <c r="S9" s="75">
        <f t="shared" si="6"/>
        <v>0.57056372827362334</v>
      </c>
      <c r="T9" s="76">
        <f>分析係数表!F12</f>
        <v>0.33885954419874881</v>
      </c>
      <c r="U9" s="77">
        <f t="shared" si="7"/>
        <v>0.19334096489913877</v>
      </c>
      <c r="V9" s="78">
        <f>分析係数表!D12</f>
        <v>4.3897068941791663E-2</v>
      </c>
      <c r="W9" s="158">
        <f t="shared" si="8"/>
        <v>0</v>
      </c>
      <c r="X9" s="67">
        <f>分析係数表!E12</f>
        <v>4.5190587587725331E-2</v>
      </c>
      <c r="Y9" s="157">
        <f t="shared" si="9"/>
        <v>0</v>
      </c>
    </row>
    <row r="10" spans="1:25" x14ac:dyDescent="0.15">
      <c r="A10" s="6" t="s">
        <v>221</v>
      </c>
      <c r="B10" s="5" t="s">
        <v>28</v>
      </c>
      <c r="C10" s="66">
        <f>最終需要_まとめ!C11</f>
        <v>100</v>
      </c>
      <c r="D10" s="67">
        <f>投入係数表!H10</f>
        <v>0.24610387760335053</v>
      </c>
      <c r="E10" s="68">
        <f t="shared" si="0"/>
        <v>24.610387760335055</v>
      </c>
      <c r="F10" s="67">
        <f>分析係数表!C13</f>
        <v>8.2857707463935726E-2</v>
      </c>
      <c r="G10" s="68">
        <f t="shared" si="1"/>
        <v>2.0391603096198665</v>
      </c>
      <c r="H10" s="68">
        <v>2.0846792591528356</v>
      </c>
      <c r="I10" s="68">
        <f t="shared" si="2"/>
        <v>102.08467925915284</v>
      </c>
      <c r="J10" s="67">
        <f>分析係数表!G13</f>
        <v>0.24536311575828371</v>
      </c>
      <c r="K10" s="69">
        <f t="shared" si="3"/>
        <v>25.04781497421078</v>
      </c>
      <c r="L10" s="70"/>
      <c r="M10" s="71"/>
      <c r="N10" s="72">
        <f>分析係数表!H13</f>
        <v>1.5229376832013421E-2</v>
      </c>
      <c r="O10" s="73">
        <f t="shared" si="4"/>
        <v>0.28237604919063264</v>
      </c>
      <c r="P10" s="67">
        <f>分析係数表!C13</f>
        <v>8.2857707463935726E-2</v>
      </c>
      <c r="Q10" s="73">
        <f t="shared" si="5"/>
        <v>2.3397032078659365E-2</v>
      </c>
      <c r="R10" s="74">
        <v>2.5911058803266676E-2</v>
      </c>
      <c r="S10" s="75">
        <f t="shared" si="6"/>
        <v>102.1105903179561</v>
      </c>
      <c r="T10" s="76">
        <f>分析係数表!F13</f>
        <v>0.38525314111513148</v>
      </c>
      <c r="U10" s="77">
        <f t="shared" si="7"/>
        <v>39.338425661112915</v>
      </c>
      <c r="V10" s="78">
        <f>分析係数表!D13</f>
        <v>0.14541724835465397</v>
      </c>
      <c r="W10" s="158">
        <f t="shared" si="8"/>
        <v>15</v>
      </c>
      <c r="X10" s="67">
        <f>分析係数表!E13</f>
        <v>0.13461921992079545</v>
      </c>
      <c r="Y10" s="157">
        <f t="shared" si="9"/>
        <v>14</v>
      </c>
    </row>
    <row r="11" spans="1:25" x14ac:dyDescent="0.15">
      <c r="A11" s="6" t="s">
        <v>222</v>
      </c>
      <c r="B11" s="5" t="s">
        <v>265</v>
      </c>
      <c r="C11" s="81"/>
      <c r="D11" s="67">
        <f>投入係数表!H11</f>
        <v>6.1825123222883846E-3</v>
      </c>
      <c r="E11" s="68">
        <f t="shared" si="0"/>
        <v>0.61825123222883849</v>
      </c>
      <c r="F11" s="67">
        <f>分析係数表!C14</f>
        <v>0.18904232356765083</v>
      </c>
      <c r="G11" s="68">
        <f t="shared" si="1"/>
        <v>0.11687564948910292</v>
      </c>
      <c r="H11" s="68">
        <v>0.16917965484287384</v>
      </c>
      <c r="I11" s="68">
        <f t="shared" si="2"/>
        <v>0.16917965484287384</v>
      </c>
      <c r="J11" s="67">
        <f>分析係数表!G14</f>
        <v>0.16324783844948645</v>
      </c>
      <c r="K11" s="69">
        <f t="shared" si="3"/>
        <v>2.7618212962729347E-2</v>
      </c>
      <c r="L11" s="70"/>
      <c r="M11" s="71"/>
      <c r="N11" s="72">
        <f>分析係数表!H14</f>
        <v>1.012936620163862E-3</v>
      </c>
      <c r="O11" s="73">
        <f t="shared" si="4"/>
        <v>1.8781401500363885E-2</v>
      </c>
      <c r="P11" s="67">
        <f>分析係数表!C14</f>
        <v>0.18904232356765083</v>
      </c>
      <c r="Q11" s="73">
        <f t="shared" si="5"/>
        <v>3.5504797794857525E-3</v>
      </c>
      <c r="R11" s="74">
        <v>2.0514076804405843E-2</v>
      </c>
      <c r="S11" s="75">
        <f t="shared" si="6"/>
        <v>0.18969373164727968</v>
      </c>
      <c r="T11" s="76">
        <f>分析係数表!F14</f>
        <v>0.31391081065397786</v>
      </c>
      <c r="U11" s="77">
        <f t="shared" si="7"/>
        <v>5.9546913077375696E-2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投入係数表!H12</f>
        <v>0.11424826918145817</v>
      </c>
      <c r="E12" s="68">
        <f t="shared" si="0"/>
        <v>11.424826918145817</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0.1257115304610596</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投入係数表!H13</f>
        <v>6.1255306418986294E-3</v>
      </c>
      <c r="E13" s="68">
        <f t="shared" si="0"/>
        <v>0.61255306418986299</v>
      </c>
      <c r="F13" s="67">
        <f>分析係数表!C16</f>
        <v>0.18624360370728099</v>
      </c>
      <c r="G13" s="68">
        <f t="shared" si="1"/>
        <v>0.1140840901366575</v>
      </c>
      <c r="H13" s="68">
        <v>0.16338406762967497</v>
      </c>
      <c r="I13" s="68">
        <f t="shared" si="2"/>
        <v>0.16338406762967497</v>
      </c>
      <c r="J13" s="67">
        <f>分析係数表!G16</f>
        <v>3.3443467200273011E-2</v>
      </c>
      <c r="K13" s="69">
        <f t="shared" si="3"/>
        <v>5.464129706820222E-3</v>
      </c>
      <c r="L13" s="70"/>
      <c r="M13" s="71"/>
      <c r="N13" s="72">
        <f>分析係数表!H16</f>
        <v>1.544069969062719E-2</v>
      </c>
      <c r="O13" s="73">
        <f t="shared" si="4"/>
        <v>0.28629429972558496</v>
      </c>
      <c r="P13" s="67">
        <f>分析係数表!C16</f>
        <v>0.18624360370728099</v>
      </c>
      <c r="Q13" s="73">
        <f t="shared" si="5"/>
        <v>5.3320482101745371E-2</v>
      </c>
      <c r="R13" s="74">
        <v>9.752828344570863E-2</v>
      </c>
      <c r="S13" s="75">
        <f t="shared" si="6"/>
        <v>0.26091235107538358</v>
      </c>
      <c r="T13" s="76">
        <f>分析係数表!F16</f>
        <v>0.28910915662276826</v>
      </c>
      <c r="U13" s="77">
        <f t="shared" si="7"/>
        <v>7.5432149771867768E-2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投入係数表!H14</f>
        <v>1.074104675346876E-2</v>
      </c>
      <c r="E14" s="68">
        <f t="shared" si="0"/>
        <v>1.0741046753468759</v>
      </c>
      <c r="F14" s="67">
        <f>分析係数表!C17</f>
        <v>8.6758716707685424E-2</v>
      </c>
      <c r="G14" s="68">
        <f t="shared" si="1"/>
        <v>9.3187943242820037E-2</v>
      </c>
      <c r="H14" s="68">
        <v>0.10729427817907908</v>
      </c>
      <c r="I14" s="68">
        <f t="shared" si="2"/>
        <v>0.10729427817907908</v>
      </c>
      <c r="J14" s="67">
        <f>分析係数表!G17</f>
        <v>0.21883055467982124</v>
      </c>
      <c r="K14" s="69">
        <f t="shared" si="3"/>
        <v>2.3479266407898915E-2</v>
      </c>
      <c r="L14" s="70"/>
      <c r="M14" s="71"/>
      <c r="N14" s="72">
        <f>分析係数表!H17</f>
        <v>2.866347284388861E-3</v>
      </c>
      <c r="O14" s="73">
        <f t="shared" si="4"/>
        <v>5.3146483319831218E-2</v>
      </c>
      <c r="P14" s="67">
        <f>分析係数表!C17</f>
        <v>8.6758716707685424E-2</v>
      </c>
      <c r="Q14" s="73">
        <f t="shared" si="5"/>
        <v>4.6109206903549652E-3</v>
      </c>
      <c r="R14" s="74">
        <v>9.692889303868751E-3</v>
      </c>
      <c r="S14" s="75">
        <f t="shared" si="6"/>
        <v>0.11698716748294782</v>
      </c>
      <c r="T14" s="76">
        <f>分析係数表!F17</f>
        <v>0.34508465775272146</v>
      </c>
      <c r="U14" s="77">
        <f t="shared" si="7"/>
        <v>4.0370476652313352E-2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投入係数表!H15</f>
        <v>6.2679848428730158E-4</v>
      </c>
      <c r="E15" s="68">
        <f t="shared" si="0"/>
        <v>6.2679848428730159E-2</v>
      </c>
      <c r="F15" s="67">
        <f>分析係数表!C18</f>
        <v>0.36451017494166671</v>
      </c>
      <c r="G15" s="68">
        <f t="shared" si="1"/>
        <v>2.2847442516073582E-2</v>
      </c>
      <c r="H15" s="68">
        <v>3.5333978943360989E-2</v>
      </c>
      <c r="I15" s="68">
        <f t="shared" si="2"/>
        <v>3.5333978943360989E-2</v>
      </c>
      <c r="J15" s="67">
        <f>分析係数表!G18</f>
        <v>0.21601264645713222</v>
      </c>
      <c r="K15" s="69">
        <f t="shared" si="3"/>
        <v>7.6325863014159914E-3</v>
      </c>
      <c r="L15" s="70"/>
      <c r="M15" s="71"/>
      <c r="N15" s="72">
        <f>分析係数表!H18</f>
        <v>4.846294736294444E-4</v>
      </c>
      <c r="O15" s="73">
        <f t="shared" si="4"/>
        <v>8.985775162983229E-3</v>
      </c>
      <c r="P15" s="67">
        <f>分析係数表!C18</f>
        <v>0.36451017494166671</v>
      </c>
      <c r="Q15" s="73">
        <f t="shared" si="5"/>
        <v>3.2754064766455007E-3</v>
      </c>
      <c r="R15" s="74">
        <v>8.9559441482853878E-3</v>
      </c>
      <c r="S15" s="75">
        <f t="shared" si="6"/>
        <v>4.428992309164638E-2</v>
      </c>
      <c r="T15" s="76">
        <f>分析係数表!F18</f>
        <v>0.4650429076224129</v>
      </c>
      <c r="U15" s="77">
        <f t="shared" si="7"/>
        <v>2.0596714612912279E-2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投入係数表!H16</f>
        <v>1.4245420097438674E-4</v>
      </c>
      <c r="E16" s="68">
        <f t="shared" si="0"/>
        <v>1.4245420097438673E-2</v>
      </c>
      <c r="F16" s="67">
        <f>分析係数表!C19</f>
        <v>0.20084535872916243</v>
      </c>
      <c r="G16" s="68">
        <f t="shared" si="1"/>
        <v>2.8611265097176902E-3</v>
      </c>
      <c r="H16" s="68">
        <v>9.6073416944295487E-3</v>
      </c>
      <c r="I16" s="68">
        <f t="shared" si="2"/>
        <v>9.6073416944295487E-3</v>
      </c>
      <c r="J16" s="67">
        <f>分析係数表!G19</f>
        <v>5.7675100625652016E-2</v>
      </c>
      <c r="K16" s="69">
        <f t="shared" si="3"/>
        <v>5.5410439897124637E-4</v>
      </c>
      <c r="L16" s="70"/>
      <c r="M16" s="71"/>
      <c r="N16" s="72">
        <f>分析係数表!H19</f>
        <v>-1.1304809457757749E-4</v>
      </c>
      <c r="O16" s="73">
        <f t="shared" si="4"/>
        <v>-2.0960853925580491E-3</v>
      </c>
      <c r="P16" s="67">
        <f>分析係数表!C19</f>
        <v>0.20084535872916243</v>
      </c>
      <c r="Q16" s="73">
        <f t="shared" si="5"/>
        <v>-4.2098902259527865E-4</v>
      </c>
      <c r="R16" s="74">
        <v>1.041970094288872E-3</v>
      </c>
      <c r="S16" s="75">
        <f t="shared" si="6"/>
        <v>1.064931178871842E-2</v>
      </c>
      <c r="T16" s="76">
        <f>分析係数表!F19</f>
        <v>0.24248712237187039</v>
      </c>
      <c r="U16" s="77">
        <f t="shared" si="7"/>
        <v>2.5823209708871657E-3</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投入係数表!H17</f>
        <v>0</v>
      </c>
      <c r="E17" s="68">
        <f t="shared" si="0"/>
        <v>0</v>
      </c>
      <c r="F17" s="67">
        <f>分析係数表!C20</f>
        <v>4.0655503382211911E-2</v>
      </c>
      <c r="G17" s="68">
        <f t="shared" si="1"/>
        <v>0</v>
      </c>
      <c r="H17" s="68">
        <v>7.7806051404160986E-4</v>
      </c>
      <c r="I17" s="68">
        <f t="shared" si="2"/>
        <v>7.7806051404160986E-4</v>
      </c>
      <c r="J17" s="67">
        <f>分析係数表!G20</f>
        <v>0.10009738747512385</v>
      </c>
      <c r="K17" s="69">
        <f t="shared" si="3"/>
        <v>7.7881824753117061E-5</v>
      </c>
      <c r="L17" s="70"/>
      <c r="M17" s="71"/>
      <c r="N17" s="72">
        <f>分析係数表!H20</f>
        <v>5.4629207067175944E-4</v>
      </c>
      <c r="O17" s="73">
        <f t="shared" si="4"/>
        <v>1.0129094468014892E-2</v>
      </c>
      <c r="P17" s="67">
        <f>分析係数表!C20</f>
        <v>4.0655503382211911E-2</v>
      </c>
      <c r="Q17" s="73">
        <f t="shared" si="5"/>
        <v>4.1180343440312342E-4</v>
      </c>
      <c r="R17" s="74">
        <v>7.5345203205619412E-4</v>
      </c>
      <c r="S17" s="75">
        <f t="shared" si="6"/>
        <v>1.531512546097804E-3</v>
      </c>
      <c r="T17" s="76">
        <f>分析係数表!F20</f>
        <v>0.22636236609222171</v>
      </c>
      <c r="U17" s="77">
        <f t="shared" si="7"/>
        <v>3.4667680363462166E-4</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投入係数表!H18</f>
        <v>2.5071939371492063E-3</v>
      </c>
      <c r="E18" s="68">
        <f t="shared" si="0"/>
        <v>0.25071939371492064</v>
      </c>
      <c r="F18" s="67">
        <f>分析係数表!C21</f>
        <v>0.20026093416848378</v>
      </c>
      <c r="G18" s="68">
        <f t="shared" si="1"/>
        <v>5.0209299999505887E-2</v>
      </c>
      <c r="H18" s="68">
        <v>6.4618452837892193E-2</v>
      </c>
      <c r="I18" s="68">
        <f t="shared" si="2"/>
        <v>6.4618452837892193E-2</v>
      </c>
      <c r="J18" s="67">
        <f>分析係数表!G21</f>
        <v>0.28530595433635869</v>
      </c>
      <c r="K18" s="69">
        <f t="shared" si="3"/>
        <v>1.8436029354653816E-2</v>
      </c>
      <c r="L18" s="70"/>
      <c r="M18" s="71"/>
      <c r="N18" s="72">
        <f>分析係数表!H21</f>
        <v>9.3136214282663271E-4</v>
      </c>
      <c r="O18" s="73">
        <f t="shared" si="4"/>
        <v>1.7268885336415747E-2</v>
      </c>
      <c r="P18" s="67">
        <f>分析係数表!C21</f>
        <v>0.20026093416848378</v>
      </c>
      <c r="Q18" s="73">
        <f t="shared" si="5"/>
        <v>3.4582831095190487E-3</v>
      </c>
      <c r="R18" s="74">
        <v>1.026251434482371E-2</v>
      </c>
      <c r="S18" s="75">
        <f t="shared" si="6"/>
        <v>7.4880967182715905E-2</v>
      </c>
      <c r="T18" s="76">
        <f>分析係数表!F21</f>
        <v>0.42843035575162391</v>
      </c>
      <c r="U18" s="77">
        <f t="shared" si="7"/>
        <v>3.2081279409116648E-2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投入係数表!H19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8.0389638635038811E-4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投入係数表!H20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4.2278995133983375E-4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投入係数表!H21</f>
        <v>0</v>
      </c>
      <c r="E21" s="68">
        <f t="shared" si="0"/>
        <v>0</v>
      </c>
      <c r="F21" s="67">
        <f>分析係数表!C24</f>
        <v>0.65025853558407531</v>
      </c>
      <c r="G21" s="68">
        <f t="shared" si="1"/>
        <v>0</v>
      </c>
      <c r="H21" s="68">
        <v>1.6698790645099489E-2</v>
      </c>
      <c r="I21" s="68">
        <f t="shared" si="2"/>
        <v>1.6698790645099489E-2</v>
      </c>
      <c r="J21" s="67">
        <f>分析係数表!G24</f>
        <v>0.20860957299762456</v>
      </c>
      <c r="K21" s="69">
        <f t="shared" si="3"/>
        <v>3.4835275860509319E-3</v>
      </c>
      <c r="L21" s="70"/>
      <c r="M21" s="71"/>
      <c r="N21" s="72">
        <f>分析係数表!H24</f>
        <v>1.012294301444671E-3</v>
      </c>
      <c r="O21" s="73">
        <f t="shared" si="4"/>
        <v>1.8769491924269802E-2</v>
      </c>
      <c r="P21" s="67">
        <f>分析係数表!C24</f>
        <v>0.65025853558407531</v>
      </c>
      <c r="Q21" s="73">
        <f t="shared" si="5"/>
        <v>1.220502233233281E-2</v>
      </c>
      <c r="R21" s="74">
        <v>2.5469183379110916E-2</v>
      </c>
      <c r="S21" s="75">
        <f t="shared" si="6"/>
        <v>4.2167974024210408E-2</v>
      </c>
      <c r="T21" s="76">
        <f>分析係数表!F24</f>
        <v>0.3934811577649211</v>
      </c>
      <c r="U21" s="77">
        <f t="shared" si="7"/>
        <v>1.659230323964743E-2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投入係数表!H22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7.9853707710805227E-3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投入係数表!H23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0.1794356282214537</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投入係数表!H24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0.16756178085565612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投入係数表!H25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0.13619195742384985</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投入係数表!H26</f>
        <v>1.6866577395367389E-2</v>
      </c>
      <c r="E26" s="68">
        <f t="shared" si="0"/>
        <v>1.6866577395367388</v>
      </c>
      <c r="F26" s="67">
        <f>分析係数表!C29</f>
        <v>0.21798273531536294</v>
      </c>
      <c r="G26" s="68">
        <f t="shared" si="1"/>
        <v>0.36766226760504528</v>
      </c>
      <c r="H26" s="68">
        <v>0.40978031396336662</v>
      </c>
      <c r="I26" s="68">
        <f t="shared" si="2"/>
        <v>0.40978031396336662</v>
      </c>
      <c r="J26" s="67">
        <f>分析係数表!G29</f>
        <v>0.25500731246508535</v>
      </c>
      <c r="K26" s="69">
        <f t="shared" si="3"/>
        <v>0.10449697656489701</v>
      </c>
      <c r="L26" s="70"/>
      <c r="M26" s="71"/>
      <c r="N26" s="72">
        <f>分析係数表!H29</f>
        <v>1.0983971257521954E-2</v>
      </c>
      <c r="O26" s="73">
        <f t="shared" si="4"/>
        <v>0.20365970599681205</v>
      </c>
      <c r="P26" s="67">
        <f>分析係数表!C29</f>
        <v>0.21798273531536294</v>
      </c>
      <c r="Q26" s="73">
        <f t="shared" si="5"/>
        <v>4.4394299786707718E-2</v>
      </c>
      <c r="R26" s="74">
        <v>6.8471482723280158E-2</v>
      </c>
      <c r="S26" s="75">
        <f t="shared" si="6"/>
        <v>0.47825179668664675</v>
      </c>
      <c r="T26" s="76">
        <f>分析係数表!F29</f>
        <v>0.40506035137493174</v>
      </c>
      <c r="U26" s="77">
        <f t="shared" si="7"/>
        <v>0.19372084081158555</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投入係数表!H27</f>
        <v>2.3647397361748197E-3</v>
      </c>
      <c r="E27" s="68">
        <f t="shared" si="0"/>
        <v>0.23647397361748196</v>
      </c>
      <c r="F27" s="67">
        <f>分析係数表!C30</f>
        <v>1</v>
      </c>
      <c r="G27" s="68">
        <f t="shared" si="1"/>
        <v>0.23647397361748196</v>
      </c>
      <c r="H27" s="68">
        <v>0.33432669832257633</v>
      </c>
      <c r="I27" s="68">
        <f t="shared" si="2"/>
        <v>0.33432669832257633</v>
      </c>
      <c r="J27" s="67">
        <f>分析係数表!G30</f>
        <v>0.34480244300890089</v>
      </c>
      <c r="K27" s="69">
        <f t="shared" si="3"/>
        <v>0.11527666234472413</v>
      </c>
      <c r="L27" s="70"/>
      <c r="M27" s="71"/>
      <c r="N27" s="72">
        <f>分析係数表!H30</f>
        <v>0</v>
      </c>
      <c r="O27" s="73">
        <f t="shared" si="4"/>
        <v>0</v>
      </c>
      <c r="P27" s="67">
        <f>分析係数表!C30</f>
        <v>1</v>
      </c>
      <c r="Q27" s="73">
        <f t="shared" si="5"/>
        <v>0</v>
      </c>
      <c r="R27" s="74">
        <v>0.11368007873664031</v>
      </c>
      <c r="S27" s="75">
        <f t="shared" si="6"/>
        <v>0.44800677705921665</v>
      </c>
      <c r="T27" s="76">
        <f>分析係数表!F30</f>
        <v>0.4506615325054556</v>
      </c>
      <c r="U27" s="77">
        <f t="shared" si="7"/>
        <v>0.20189942072233658</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投入係数表!H28</f>
        <v>3.0827089090857289E-2</v>
      </c>
      <c r="E28" s="68">
        <f t="shared" si="0"/>
        <v>3.0827089090857287</v>
      </c>
      <c r="F28" s="67">
        <f>分析係数表!C31</f>
        <v>0.99579475994795519</v>
      </c>
      <c r="G28" s="68">
        <f t="shared" si="1"/>
        <v>3.069745378112446</v>
      </c>
      <c r="H28" s="68">
        <v>3.584057933873825</v>
      </c>
      <c r="I28" s="68">
        <f t="shared" si="2"/>
        <v>3.584057933873825</v>
      </c>
      <c r="J28" s="67">
        <f>分析係数表!G31</f>
        <v>7.0701677135993485E-2</v>
      </c>
      <c r="K28" s="69">
        <f t="shared" si="3"/>
        <v>0.25339890687744304</v>
      </c>
      <c r="L28" s="70"/>
      <c r="M28" s="71"/>
      <c r="N28" s="72">
        <f>分析係数表!H31</f>
        <v>0.174828557104864</v>
      </c>
      <c r="O28" s="73">
        <f t="shared" si="4"/>
        <v>3.2415901048029765</v>
      </c>
      <c r="P28" s="67">
        <f>分析係数表!C31</f>
        <v>0.99579475994795519</v>
      </c>
      <c r="Q28" s="73">
        <f t="shared" si="5"/>
        <v>3.227958440261947</v>
      </c>
      <c r="R28" s="74">
        <v>3.6944479720768171</v>
      </c>
      <c r="S28" s="75">
        <f t="shared" si="6"/>
        <v>7.2785059059506416</v>
      </c>
      <c r="T28" s="76">
        <f>分析係数表!F31</f>
        <v>0.32317167652288298</v>
      </c>
      <c r="U28" s="77">
        <f t="shared" si="7"/>
        <v>2.3522069562077741</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投入係数表!H29</f>
        <v>1.5954870509131314E-3</v>
      </c>
      <c r="E29" s="68">
        <f t="shared" si="0"/>
        <v>0.15954870509131314</v>
      </c>
      <c r="F29" s="67">
        <f>分析係数表!C32</f>
        <v>0.99964031202931458</v>
      </c>
      <c r="G29" s="68">
        <f t="shared" si="1"/>
        <v>0.15949131734135336</v>
      </c>
      <c r="H29" s="68">
        <v>0.20032168407613396</v>
      </c>
      <c r="I29" s="68">
        <f t="shared" si="2"/>
        <v>0.20032168407613396</v>
      </c>
      <c r="J29" s="67">
        <f>分析係数表!G32</f>
        <v>0.14056358670308441</v>
      </c>
      <c r="K29" s="69">
        <f t="shared" si="3"/>
        <v>2.8157934408143539E-2</v>
      </c>
      <c r="L29" s="70"/>
      <c r="M29" s="71"/>
      <c r="N29" s="72">
        <f>分析係数表!H32</f>
        <v>5.58720937888101E-3</v>
      </c>
      <c r="O29" s="73">
        <f t="shared" si="4"/>
        <v>0.10359544765435336</v>
      </c>
      <c r="P29" s="67">
        <f>分析係数表!C32</f>
        <v>0.99964031202931458</v>
      </c>
      <c r="Q29" s="73">
        <f t="shared" si="5"/>
        <v>0.10355818561801432</v>
      </c>
      <c r="R29" s="74">
        <v>0.15069565726475359</v>
      </c>
      <c r="S29" s="75">
        <f t="shared" si="6"/>
        <v>0.35101734134088758</v>
      </c>
      <c r="T29" s="76">
        <f>分析係数表!F32</f>
        <v>0.48930784091666113</v>
      </c>
      <c r="U29" s="77">
        <f t="shared" si="7"/>
        <v>0.17175553741581637</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投入係数表!H30</f>
        <v>1.9943588136414142E-4</v>
      </c>
      <c r="E30" s="68">
        <f t="shared" si="0"/>
        <v>1.9943588136414142E-2</v>
      </c>
      <c r="F30" s="67">
        <f>分析係数表!C33</f>
        <v>0.86108134654879898</v>
      </c>
      <c r="G30" s="68">
        <f t="shared" si="1"/>
        <v>1.7173051727518141E-2</v>
      </c>
      <c r="H30" s="68">
        <v>6.477787811476679E-2</v>
      </c>
      <c r="I30" s="68">
        <f t="shared" si="2"/>
        <v>6.477787811476679E-2</v>
      </c>
      <c r="J30" s="67">
        <f>分析係数表!G33</f>
        <v>0.50957339603627816</v>
      </c>
      <c r="K30" s="69">
        <f t="shared" si="3"/>
        <v>3.3009083338965815E-2</v>
      </c>
      <c r="L30" s="70"/>
      <c r="M30" s="71"/>
      <c r="N30" s="72">
        <f>分析係数表!H33</f>
        <v>9.6636851302253027E-4</v>
      </c>
      <c r="O30" s="73">
        <f t="shared" si="4"/>
        <v>1.7917957233543096E-2</v>
      </c>
      <c r="P30" s="67">
        <f>分析係数表!C33</f>
        <v>0.86108134654879898</v>
      </c>
      <c r="Q30" s="73">
        <f t="shared" si="5"/>
        <v>1.5428818742063082E-2</v>
      </c>
      <c r="R30" s="74">
        <v>8.1936390499970674E-2</v>
      </c>
      <c r="S30" s="75">
        <f t="shared" si="6"/>
        <v>0.14671426861473746</v>
      </c>
      <c r="T30" s="76">
        <f>分析係数表!F33</f>
        <v>0.6614299372109248</v>
      </c>
      <c r="U30" s="77">
        <f t="shared" si="7"/>
        <v>9.7041209477792559E-2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投入係数表!H31</f>
        <v>7.6697341804609812E-2</v>
      </c>
      <c r="E31" s="68">
        <f t="shared" si="0"/>
        <v>7.6697341804609813</v>
      </c>
      <c r="F31" s="67">
        <f>分析係数表!C34</f>
        <v>0.32336264537596071</v>
      </c>
      <c r="G31" s="68">
        <f t="shared" si="1"/>
        <v>2.4801055339242888</v>
      </c>
      <c r="H31" s="68">
        <v>2.6359826773247366</v>
      </c>
      <c r="I31" s="68">
        <f t="shared" si="2"/>
        <v>2.6359826773247366</v>
      </c>
      <c r="J31" s="67">
        <f>分析係数表!G34</f>
        <v>0.42577322034702936</v>
      </c>
      <c r="K31" s="69">
        <f t="shared" si="3"/>
        <v>1.1223308333035376</v>
      </c>
      <c r="L31" s="70"/>
      <c r="M31" s="71"/>
      <c r="N31" s="72">
        <f>分析係数表!H34</f>
        <v>0.1563846962426603</v>
      </c>
      <c r="O31" s="73">
        <f t="shared" si="4"/>
        <v>2.8996125820495209</v>
      </c>
      <c r="P31" s="67">
        <f>分析係数表!C34</f>
        <v>0.32336264537596071</v>
      </c>
      <c r="Q31" s="73">
        <f t="shared" si="5"/>
        <v>0.937626395096953</v>
      </c>
      <c r="R31" s="74">
        <v>1.0561957737951355</v>
      </c>
      <c r="S31" s="75">
        <f t="shared" si="6"/>
        <v>3.6921784511198723</v>
      </c>
      <c r="T31" s="76">
        <f>分析係数表!F34</f>
        <v>0.70466108064911737</v>
      </c>
      <c r="U31" s="77">
        <f t="shared" si="7"/>
        <v>2.6017344573155134</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投入係数表!H32</f>
        <v>1.8205646884526624E-2</v>
      </c>
      <c r="E32" s="68">
        <f t="shared" si="0"/>
        <v>1.8205646884526625</v>
      </c>
      <c r="F32" s="67">
        <f>分析係数表!C35</f>
        <v>0.71309503437584931</v>
      </c>
      <c r="G32" s="68">
        <f t="shared" si="1"/>
        <v>1.2982356390956087</v>
      </c>
      <c r="H32" s="68">
        <v>1.5184588475742744</v>
      </c>
      <c r="I32" s="68">
        <f t="shared" si="2"/>
        <v>1.5184588475742744</v>
      </c>
      <c r="J32" s="67">
        <f>分析係数表!G35</f>
        <v>0.31495703902204752</v>
      </c>
      <c r="K32" s="69">
        <f t="shared" si="3"/>
        <v>0.47824930250882408</v>
      </c>
      <c r="L32" s="70"/>
      <c r="M32" s="71"/>
      <c r="N32" s="72">
        <f>分析係数表!H35</f>
        <v>4.5217953193592612E-2</v>
      </c>
      <c r="O32" s="73">
        <f t="shared" si="4"/>
        <v>0.83841033787103147</v>
      </c>
      <c r="P32" s="67">
        <f>分析係数表!C35</f>
        <v>0.71309503437584931</v>
      </c>
      <c r="Q32" s="73">
        <f t="shared" si="5"/>
        <v>0.59786624870521066</v>
      </c>
      <c r="R32" s="74">
        <v>0.89871609073706005</v>
      </c>
      <c r="S32" s="75">
        <f t="shared" si="6"/>
        <v>2.4171749383113346</v>
      </c>
      <c r="T32" s="76">
        <f>分析係数表!F35</f>
        <v>0.6471226839613694</v>
      </c>
      <c r="U32" s="77">
        <f t="shared" si="7"/>
        <v>1.5642087336841883</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投入係数表!H33</f>
        <v>2.79210233909798E-3</v>
      </c>
      <c r="E33" s="68">
        <f t="shared" si="0"/>
        <v>0.27921023390979799</v>
      </c>
      <c r="F33" s="67">
        <f>分析係数表!C36</f>
        <v>0.97060797996518033</v>
      </c>
      <c r="G33" s="68">
        <f t="shared" si="1"/>
        <v>0.27100368112079454</v>
      </c>
      <c r="H33" s="68">
        <v>0.42851584585675662</v>
      </c>
      <c r="I33" s="68">
        <f t="shared" si="2"/>
        <v>0.42851584585675662</v>
      </c>
      <c r="J33" s="67">
        <f>分析係数表!G36</f>
        <v>5.0335711627756477E-2</v>
      </c>
      <c r="K33" s="69">
        <f t="shared" si="3"/>
        <v>2.1569650044969847E-2</v>
      </c>
      <c r="L33" s="70"/>
      <c r="M33" s="71"/>
      <c r="N33" s="72">
        <f>分析係数表!H36</f>
        <v>0.16953071230897843</v>
      </c>
      <c r="O33" s="73">
        <f t="shared" si="4"/>
        <v>3.1433599211790058</v>
      </c>
      <c r="P33" s="67">
        <f>分析係数表!C36</f>
        <v>0.97060797996518033</v>
      </c>
      <c r="Q33" s="73">
        <f t="shared" si="5"/>
        <v>3.0509702233990632</v>
      </c>
      <c r="R33" s="74">
        <v>3.2341380361368812</v>
      </c>
      <c r="S33" s="75">
        <f t="shared" si="6"/>
        <v>3.6626538819936378</v>
      </c>
      <c r="T33" s="76">
        <f>分析係数表!F36</f>
        <v>0.84929702794091477</v>
      </c>
      <c r="U33" s="77">
        <f t="shared" si="7"/>
        <v>3.1106810563534504</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投入係数表!H34</f>
        <v>1.7009031596341775E-2</v>
      </c>
      <c r="E34" s="68">
        <f t="shared" si="0"/>
        <v>1.7009031596341775</v>
      </c>
      <c r="F34" s="67">
        <f>分析係数表!C37</f>
        <v>0.36942311263039118</v>
      </c>
      <c r="G34" s="68">
        <f t="shared" si="1"/>
        <v>0.62835293951492499</v>
      </c>
      <c r="H34" s="68">
        <v>0.80178665900730306</v>
      </c>
      <c r="I34" s="68">
        <f t="shared" si="2"/>
        <v>0.80178665900730306</v>
      </c>
      <c r="J34" s="67">
        <f>分析係数表!G37</f>
        <v>0.39597111115274369</v>
      </c>
      <c r="K34" s="69">
        <f t="shared" si="3"/>
        <v>0.31748435427456778</v>
      </c>
      <c r="L34" s="70"/>
      <c r="M34" s="71"/>
      <c r="N34" s="72">
        <f>分析係数表!H37</f>
        <v>4.1543568960461748E-2</v>
      </c>
      <c r="O34" s="73">
        <f t="shared" si="4"/>
        <v>0.77028160782484789</v>
      </c>
      <c r="P34" s="67">
        <f>分析係数表!C37</f>
        <v>0.36942311263039118</v>
      </c>
      <c r="Q34" s="73">
        <f t="shared" si="5"/>
        <v>0.2845598291645976</v>
      </c>
      <c r="R34" s="74">
        <v>0.4066660466876526</v>
      </c>
      <c r="S34" s="75">
        <f t="shared" si="6"/>
        <v>1.2084527056949557</v>
      </c>
      <c r="T34" s="76">
        <f>分析係数表!F37</f>
        <v>0.66956741667759523</v>
      </c>
      <c r="U34" s="77">
        <f t="shared" si="7"/>
        <v>0.80914055632922177</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投入係数表!H35</f>
        <v>4.6724977919598851E-3</v>
      </c>
      <c r="E35" s="68">
        <f t="shared" si="0"/>
        <v>0.46724977919598853</v>
      </c>
      <c r="F35" s="67">
        <f>分析係数表!C38</f>
        <v>0.27616293516884927</v>
      </c>
      <c r="G35" s="68">
        <f t="shared" si="1"/>
        <v>0.12903707047976093</v>
      </c>
      <c r="H35" s="68">
        <v>0.24366846678824247</v>
      </c>
      <c r="I35" s="68">
        <f t="shared" si="2"/>
        <v>0.24366846678824247</v>
      </c>
      <c r="J35" s="67">
        <f>分析係数表!G38</f>
        <v>0.16816004220594116</v>
      </c>
      <c r="K35" s="69">
        <f t="shared" si="3"/>
        <v>4.0975299659367824E-2</v>
      </c>
      <c r="L35" s="70"/>
      <c r="M35" s="71"/>
      <c r="N35" s="72">
        <f>分析係数表!H38</f>
        <v>1.978405886979525E-2</v>
      </c>
      <c r="O35" s="73">
        <f t="shared" si="4"/>
        <v>0.3668268532737527</v>
      </c>
      <c r="P35" s="67">
        <f>分析係数表!C38</f>
        <v>0.27616293516884927</v>
      </c>
      <c r="Q35" s="73">
        <f t="shared" si="5"/>
        <v>0.10130398049883235</v>
      </c>
      <c r="R35" s="74">
        <v>0.17475710278637896</v>
      </c>
      <c r="S35" s="75">
        <f t="shared" si="6"/>
        <v>0.4184255695746214</v>
      </c>
      <c r="T35" s="76">
        <f>分析係数表!F38</f>
        <v>0.50796041491163135</v>
      </c>
      <c r="U35" s="77">
        <f t="shared" si="7"/>
        <v>0.21254362593076037</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投入係数表!H36</f>
        <v>0</v>
      </c>
      <c r="E36" s="68">
        <f t="shared" si="0"/>
        <v>0</v>
      </c>
      <c r="F36" s="67">
        <f>分析係数表!C39</f>
        <v>1</v>
      </c>
      <c r="G36" s="68">
        <f t="shared" si="1"/>
        <v>0</v>
      </c>
      <c r="H36" s="68">
        <v>2.459565657663932E-2</v>
      </c>
      <c r="I36" s="68">
        <f t="shared" si="2"/>
        <v>2.459565657663932E-2</v>
      </c>
      <c r="J36" s="67">
        <f>分析係数表!G39</f>
        <v>0.35248448442068531</v>
      </c>
      <c r="K36" s="69">
        <f t="shared" si="3"/>
        <v>8.6695873274049481E-3</v>
      </c>
      <c r="L36" s="70"/>
      <c r="M36" s="71"/>
      <c r="N36" s="72">
        <f>分析係数表!H39</f>
        <v>3.7835784153932967E-3</v>
      </c>
      <c r="O36" s="73">
        <f t="shared" si="4"/>
        <v>7.0153357982177214E-2</v>
      </c>
      <c r="P36" s="67">
        <f>分析係数表!C39</f>
        <v>1</v>
      </c>
      <c r="Q36" s="73">
        <f t="shared" si="5"/>
        <v>7.0153357982177214E-2</v>
      </c>
      <c r="R36" s="74">
        <v>7.410630865241212E-2</v>
      </c>
      <c r="S36" s="75">
        <f t="shared" si="6"/>
        <v>9.8701965229051447E-2</v>
      </c>
      <c r="T36" s="76">
        <f>分析係数表!F39</f>
        <v>0.70432763167329249</v>
      </c>
      <c r="U36" s="77">
        <f t="shared" si="7"/>
        <v>6.951852141127747E-2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投入係数表!H37</f>
        <v>0</v>
      </c>
      <c r="E37" s="68">
        <f t="shared" si="0"/>
        <v>0</v>
      </c>
      <c r="F37" s="67">
        <f>分析係数表!C40</f>
        <v>0.8594947788612175</v>
      </c>
      <c r="G37" s="68">
        <f t="shared" si="1"/>
        <v>0</v>
      </c>
      <c r="H37" s="68">
        <v>3.0639086179854785E-3</v>
      </c>
      <c r="I37" s="68">
        <f t="shared" si="2"/>
        <v>3.0639086179854785E-3</v>
      </c>
      <c r="J37" s="67">
        <f>分析係数表!G40</f>
        <v>0.52539426735800443</v>
      </c>
      <c r="K37" s="69">
        <f t="shared" si="3"/>
        <v>1.6097600235983564E-3</v>
      </c>
      <c r="L37" s="70"/>
      <c r="M37" s="71"/>
      <c r="N37" s="72">
        <f>分析係数表!H40</f>
        <v>2.8625897198815951E-2</v>
      </c>
      <c r="O37" s="73">
        <f t="shared" si="4"/>
        <v>0.53076812299680853</v>
      </c>
      <c r="P37" s="67">
        <f>分析係数表!C40</f>
        <v>0.8594947788612175</v>
      </c>
      <c r="Q37" s="73">
        <f t="shared" si="5"/>
        <v>0.45619243050172542</v>
      </c>
      <c r="R37" s="74">
        <v>0.45828402049166855</v>
      </c>
      <c r="S37" s="75">
        <f t="shared" si="6"/>
        <v>0.46134792910965405</v>
      </c>
      <c r="T37" s="76">
        <f>分析係数表!F40</f>
        <v>0.72756745394375155</v>
      </c>
      <c r="U37" s="77">
        <f t="shared" si="7"/>
        <v>0.33566173816453337</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投入係数表!H38</f>
        <v>0</v>
      </c>
      <c r="E38" s="68">
        <f t="shared" si="0"/>
        <v>0</v>
      </c>
      <c r="F38" s="67">
        <f>分析係数表!C41</f>
        <v>0.99990471917963208</v>
      </c>
      <c r="G38" s="68">
        <f t="shared" si="1"/>
        <v>0</v>
      </c>
      <c r="H38" s="68">
        <v>1.8093970706713827E-3</v>
      </c>
      <c r="I38" s="68">
        <f t="shared" si="2"/>
        <v>1.8093970706713827E-3</v>
      </c>
      <c r="J38" s="67">
        <f>分析係数表!G41</f>
        <v>0.44685264209908465</v>
      </c>
      <c r="K38" s="69">
        <f t="shared" si="3"/>
        <v>8.0853386163585159E-4</v>
      </c>
      <c r="L38" s="70"/>
      <c r="M38" s="71"/>
      <c r="N38" s="72">
        <f>分析係数表!H41</f>
        <v>4.1570867506027356E-2</v>
      </c>
      <c r="O38" s="73">
        <f t="shared" si="4"/>
        <v>0.77078776480884625</v>
      </c>
      <c r="P38" s="67">
        <f>分析係数表!C41</f>
        <v>0.99990471917963208</v>
      </c>
      <c r="Q38" s="73">
        <f t="shared" si="5"/>
        <v>0.77071432351828573</v>
      </c>
      <c r="R38" s="74">
        <v>0.78816027764670693</v>
      </c>
      <c r="S38" s="75">
        <f t="shared" si="6"/>
        <v>0.78996967471737833</v>
      </c>
      <c r="T38" s="76">
        <f>分析係数表!F41</f>
        <v>0.55239581515617808</v>
      </c>
      <c r="U38" s="77">
        <f t="shared" si="7"/>
        <v>0.43637594241416705</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投入係数表!H39</f>
        <v>5.1283512350779221E-4</v>
      </c>
      <c r="E39" s="68">
        <f>$C$10*D39</f>
        <v>5.1283512350779221E-2</v>
      </c>
      <c r="F39" s="67">
        <f>分析係数表!C42</f>
        <v>0.63104308840742951</v>
      </c>
      <c r="G39" s="68">
        <f>E39*F39</f>
        <v>3.2362106018216277E-2</v>
      </c>
      <c r="H39" s="68">
        <v>4.4796251204966275E-2</v>
      </c>
      <c r="I39" s="68">
        <f>C39+H39</f>
        <v>4.4796251204966275E-2</v>
      </c>
      <c r="J39" s="67">
        <f>分析係数表!G42</f>
        <v>0.48778127268328092</v>
      </c>
      <c r="K39" s="69">
        <f>I39*J39</f>
        <v>2.1850772424198407E-2</v>
      </c>
      <c r="L39" s="70"/>
      <c r="M39" s="71"/>
      <c r="N39" s="72">
        <f>分析係数表!H42</f>
        <v>1.0655104073296274E-2</v>
      </c>
      <c r="O39" s="73">
        <f t="shared" si="4"/>
        <v>0.19756200303664317</v>
      </c>
      <c r="P39" s="67">
        <f>分析係数表!C42</f>
        <v>0.63104308840742951</v>
      </c>
      <c r="Q39" s="73">
        <f>O39*P39</f>
        <v>0.12467013654820128</v>
      </c>
      <c r="R39" s="74">
        <v>0.13587774124933313</v>
      </c>
      <c r="S39" s="75">
        <f>I39+R39</f>
        <v>0.18067399245429941</v>
      </c>
      <c r="T39" s="76">
        <f>分析係数表!F42</f>
        <v>0.56029864159552034</v>
      </c>
      <c r="U39" s="77">
        <f t="shared" si="7"/>
        <v>0.10123139254378326</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投入係数表!H40</f>
        <v>3.0542180688908516E-2</v>
      </c>
      <c r="E40" s="68">
        <f>$C$10*D40</f>
        <v>3.0542180688908518</v>
      </c>
      <c r="F40" s="67">
        <f>分析係数表!C43</f>
        <v>0.62059958859811692</v>
      </c>
      <c r="G40" s="68">
        <f>E40*F40</f>
        <v>1.8954464770425978</v>
      </c>
      <c r="H40" s="68">
        <v>2.6861257610243481</v>
      </c>
      <c r="I40" s="68">
        <f>C40+H40</f>
        <v>2.6861257610243481</v>
      </c>
      <c r="J40" s="67">
        <f>分析係数表!G43</f>
        <v>0.36935703048307378</v>
      </c>
      <c r="K40" s="69">
        <f>I40*J40</f>
        <v>0.99213943459603993</v>
      </c>
      <c r="L40" s="70"/>
      <c r="M40" s="71"/>
      <c r="N40" s="72">
        <f>分析係数表!H43</f>
        <v>1.5056593096551102E-2</v>
      </c>
      <c r="O40" s="73">
        <f t="shared" si="4"/>
        <v>0.27917237322132521</v>
      </c>
      <c r="P40" s="67">
        <f>分析係数表!C43</f>
        <v>0.62059958859811692</v>
      </c>
      <c r="Q40" s="73">
        <f>O40*P40</f>
        <v>0.17325425996911437</v>
      </c>
      <c r="R40" s="74">
        <v>0.6976413046748885</v>
      </c>
      <c r="S40" s="75">
        <f>I40+R40</f>
        <v>3.3837670656992365</v>
      </c>
      <c r="T40" s="76">
        <f>分析係数表!F43</f>
        <v>0.6240370889543333</v>
      </c>
      <c r="U40" s="77">
        <f t="shared" si="7"/>
        <v>2.1115961493784976</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投入係数表!H41</f>
        <v>8.547252058463204E-5</v>
      </c>
      <c r="E41" s="68">
        <f>$C$10*D41</f>
        <v>8.5472520584632047E-3</v>
      </c>
      <c r="F41" s="67">
        <f>分析係数表!C44</f>
        <v>0.64669075076632776</v>
      </c>
      <c r="G41" s="68">
        <f>E41*F41</f>
        <v>5.5274288506766099E-3</v>
      </c>
      <c r="H41" s="68">
        <v>1.180485970298106E-2</v>
      </c>
      <c r="I41" s="68">
        <f>C41+H41</f>
        <v>1.180485970298106E-2</v>
      </c>
      <c r="J41" s="67">
        <f>分析係数表!G44</f>
        <v>0.2706786499583716</v>
      </c>
      <c r="K41" s="69">
        <f>I41*J41</f>
        <v>3.195323487350897E-3</v>
      </c>
      <c r="L41" s="70"/>
      <c r="M41" s="71"/>
      <c r="N41" s="72">
        <f>分析係数表!H44</f>
        <v>0.11660878839741158</v>
      </c>
      <c r="O41" s="73">
        <f t="shared" si="4"/>
        <v>2.1621061276355809</v>
      </c>
      <c r="P41" s="67">
        <f>分析係数表!C44</f>
        <v>0.64669075076632776</v>
      </c>
      <c r="Q41" s="73">
        <f>O41*P41</f>
        <v>1.3982140349171315</v>
      </c>
      <c r="R41" s="74">
        <v>1.424283364512194</v>
      </c>
      <c r="S41" s="75">
        <f>I41+R41</f>
        <v>1.4360882242151749</v>
      </c>
      <c r="T41" s="76">
        <f>分析係数表!F44</f>
        <v>0.52072668274875644</v>
      </c>
      <c r="U41" s="77">
        <f t="shared" si="7"/>
        <v>0.74780945713012037</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投入係数表!H42</f>
        <v>1.4530328499387448E-3</v>
      </c>
      <c r="E42" s="68">
        <f>$C$10*D42</f>
        <v>0.14530328499387449</v>
      </c>
      <c r="F42" s="67">
        <f>分析係数表!C45</f>
        <v>1</v>
      </c>
      <c r="G42" s="68">
        <f>E42*F42</f>
        <v>0.14530328499387449</v>
      </c>
      <c r="H42" s="68">
        <v>0.17748956938369453</v>
      </c>
      <c r="I42" s="68">
        <f>C42+H42</f>
        <v>0.17748956938369453</v>
      </c>
      <c r="J42" s="67">
        <f>分析係数表!G45</f>
        <v>0</v>
      </c>
      <c r="K42" s="69">
        <f>I42*J42</f>
        <v>0</v>
      </c>
      <c r="L42" s="70"/>
      <c r="M42" s="71"/>
      <c r="N42" s="72">
        <f>分析係数表!H45</f>
        <v>0</v>
      </c>
      <c r="O42" s="73">
        <f t="shared" si="4"/>
        <v>0</v>
      </c>
      <c r="P42" s="67">
        <f>分析係数表!C45</f>
        <v>1</v>
      </c>
      <c r="Q42" s="73">
        <f>O42*P42</f>
        <v>0</v>
      </c>
      <c r="R42" s="74">
        <v>2.4348490072243534E-2</v>
      </c>
      <c r="S42" s="75">
        <f>I42+R42</f>
        <v>0.20183805945593808</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投入係数表!H43</f>
        <v>1.0826519274053392E-3</v>
      </c>
      <c r="E43" s="68">
        <f>$C$10*D43</f>
        <v>0.10826519274053392</v>
      </c>
      <c r="F43" s="67">
        <f>分析係数表!C46</f>
        <v>0.9523590920683499</v>
      </c>
      <c r="G43" s="68">
        <f>E43*F43</f>
        <v>0.10310734066097979</v>
      </c>
      <c r="H43" s="68">
        <v>0.12965157670247054</v>
      </c>
      <c r="I43" s="68">
        <f>C43+H43</f>
        <v>0.12965157670247054</v>
      </c>
      <c r="J43" s="67">
        <f>分析係数表!G46</f>
        <v>9.2904052538843509E-3</v>
      </c>
      <c r="K43" s="69">
        <f>I43*J43</f>
        <v>1.2045156893710223E-3</v>
      </c>
      <c r="L43" s="70"/>
      <c r="M43" s="71"/>
      <c r="N43" s="72">
        <f>分析係数表!H46</f>
        <v>3.275825467872984E-5</v>
      </c>
      <c r="O43" s="73">
        <f t="shared" si="4"/>
        <v>6.0738838079807107E-4</v>
      </c>
      <c r="P43" s="67">
        <f>分析係数表!C46</f>
        <v>0.9523590920683499</v>
      </c>
      <c r="Q43" s="73">
        <f>O43*P43</f>
        <v>5.7845184686971618E-4</v>
      </c>
      <c r="R43" s="74">
        <v>2.0837267971525394E-2</v>
      </c>
      <c r="S43" s="75">
        <f>I43+R43</f>
        <v>0.15048884467399593</v>
      </c>
      <c r="T43" s="76">
        <f>分析係数表!F46</f>
        <v>0.3134710876181323</v>
      </c>
      <c r="U43" s="77">
        <f t="shared" si="7"/>
        <v>4.7173901814353679E-2</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投入係数表!H44</f>
        <v>0.60289466936379954</v>
      </c>
      <c r="E44" s="82">
        <f>SUM(E5:E43)</f>
        <v>60.289466936379959</v>
      </c>
      <c r="F44" s="83">
        <f>分析係数表!C47</f>
        <v>0.46786164393083407</v>
      </c>
      <c r="G44" s="82">
        <f>SUM(G5:G43)</f>
        <v>13.49839709200309</v>
      </c>
      <c r="H44" s="82">
        <f>SUM(H5:H43)</f>
        <v>16.219666329444852</v>
      </c>
      <c r="I44" s="82">
        <f>SUM(I5:I43)</f>
        <v>116.21966632944483</v>
      </c>
      <c r="J44" s="83">
        <f>分析係数表!G47</f>
        <v>0.21497759441460212</v>
      </c>
      <c r="K44" s="84">
        <f>SUM(K5:K43)</f>
        <v>28.716886963925255</v>
      </c>
      <c r="L44" s="85">
        <f>最終需要_まとめ!$L$34</f>
        <v>0.64566666666666661</v>
      </c>
      <c r="M44" s="82">
        <f>K44*L44</f>
        <v>18.54153668304107</v>
      </c>
      <c r="N44" s="86">
        <f>分析係数表!H47</f>
        <v>1</v>
      </c>
      <c r="O44" s="87">
        <f>SUM(O5:O43)</f>
        <v>18.54153668304107</v>
      </c>
      <c r="P44" s="83">
        <f>分析係数表!C47</f>
        <v>0.46786164393083407</v>
      </c>
      <c r="Q44" s="87">
        <f>SUM(Q5:Q43)</f>
        <v>11.907067088224775</v>
      </c>
      <c r="R44" s="87">
        <f>SUM(R5:R43)</f>
        <v>14.286323173540888</v>
      </c>
      <c r="S44" s="88">
        <f>SUM(S5:S43)</f>
        <v>130.50598950298578</v>
      </c>
      <c r="T44" s="89">
        <f>分析係数表!F47</f>
        <v>0.45241141751681985</v>
      </c>
      <c r="U44" s="90">
        <f>SUM(U5:U43)</f>
        <v>55.077735570485025</v>
      </c>
      <c r="V44" s="91">
        <f>分析係数表!D47</f>
        <v>5.5289104631778725E-2</v>
      </c>
      <c r="W44" s="155">
        <f>SUM(W5:W43)</f>
        <v>16</v>
      </c>
      <c r="X44" s="83">
        <f>分析係数表!E47</f>
        <v>4.6297221440055228E-2</v>
      </c>
      <c r="Y44" s="156">
        <f>SUM(Y5:Y43)</f>
        <v>14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282</v>
      </c>
      <c r="S2" s="3" t="s">
        <v>150</v>
      </c>
      <c r="U2" s="55" t="s">
        <v>207</v>
      </c>
      <c r="W2" s="3" t="s">
        <v>127</v>
      </c>
      <c r="Y2" s="3" t="s">
        <v>151</v>
      </c>
    </row>
    <row r="3" spans="1:25" ht="45" x14ac:dyDescent="0.15">
      <c r="B3" s="56"/>
      <c r="C3" s="57" t="s">
        <v>225</v>
      </c>
      <c r="D3" s="57" t="s">
        <v>307</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投入係数表!I5</f>
        <v>3.3366215980966748E-4</v>
      </c>
      <c r="E5" s="68">
        <f t="shared" ref="E5:E38" si="0">$C$11*D5</f>
        <v>3.336621598096675E-2</v>
      </c>
      <c r="F5" s="67">
        <f>分析係数表!C8</f>
        <v>0.17777947964604235</v>
      </c>
      <c r="G5" s="68">
        <f t="shared" ref="G5:G38" si="1">E5*F5</f>
        <v>5.9318285148537309E-3</v>
      </c>
      <c r="H5" s="68">
        <f t="array" ref="H5:H43">MMULT(逆行列係数!C5:AO43,'7'!G5:G43)</f>
        <v>1.0569318327621771E-2</v>
      </c>
      <c r="I5" s="68">
        <f t="shared" ref="I5:I38" si="2">C5+H5</f>
        <v>1.0569318327621771E-2</v>
      </c>
      <c r="J5" s="67">
        <f>分析係数表!G8</f>
        <v>0.11983669088190757</v>
      </c>
      <c r="K5" s="69">
        <f t="shared" ref="K5:K38" si="3">I5*J5</f>
        <v>1.2665921332596904E-3</v>
      </c>
      <c r="L5" s="70" t="s">
        <v>180</v>
      </c>
      <c r="M5" s="71" t="s">
        <v>180</v>
      </c>
      <c r="N5" s="72">
        <f>分析係数表!H8</f>
        <v>9.9318531954874535E-3</v>
      </c>
      <c r="O5" s="73">
        <f t="shared" ref="O5:O43" si="4">$M$44*N5</f>
        <v>0.13913842530986398</v>
      </c>
      <c r="P5" s="67">
        <f>分析係数表!C8</f>
        <v>0.17777947964604235</v>
      </c>
      <c r="Q5" s="73">
        <f t="shared" ref="Q5:Q38" si="5">O5*P5</f>
        <v>2.4735956850357347E-2</v>
      </c>
      <c r="R5" s="74">
        <f t="array" ref="R5:R43">MMULT(逆行列係数!C5:AO43,'7'!Q5:Q43)</f>
        <v>4.1807827877007118E-2</v>
      </c>
      <c r="S5" s="75">
        <f t="shared" ref="S5:S38" si="6">I5+R5</f>
        <v>5.237714620462889E-2</v>
      </c>
      <c r="T5" s="76">
        <f>分析係数表!F8</f>
        <v>0.45371949933871308</v>
      </c>
      <c r="U5" s="77">
        <f t="shared" ref="U5:U43" si="7">S5*T5</f>
        <v>2.3764532552754795E-2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投入係数表!I6</f>
        <v>2.4814309754540707E-2</v>
      </c>
      <c r="E6" s="68">
        <f t="shared" si="0"/>
        <v>2.4814309754540709</v>
      </c>
      <c r="F6" s="67">
        <f>分析係数表!C9</f>
        <v>0.42124201973302378</v>
      </c>
      <c r="G6" s="68">
        <f t="shared" si="1"/>
        <v>1.0452829959283603</v>
      </c>
      <c r="H6" s="68">
        <v>1.1815858686303704</v>
      </c>
      <c r="I6" s="68">
        <f t="shared" si="2"/>
        <v>1.1815858686303704</v>
      </c>
      <c r="J6" s="67">
        <f>分析係数表!G9</f>
        <v>0.24981720692176457</v>
      </c>
      <c r="K6" s="69">
        <f t="shared" si="3"/>
        <v>0.29518048143946618</v>
      </c>
      <c r="L6" s="70"/>
      <c r="M6" s="71"/>
      <c r="N6" s="72">
        <f>分析係数表!H9</f>
        <v>5.1224917855464795E-4</v>
      </c>
      <c r="O6" s="73">
        <f t="shared" si="4"/>
        <v>7.1762583142840107E-3</v>
      </c>
      <c r="P6" s="67">
        <f>分析係数表!C9</f>
        <v>0.42124201973302378</v>
      </c>
      <c r="Q6" s="73">
        <f t="shared" si="5"/>
        <v>3.0229415464349011E-3</v>
      </c>
      <c r="R6" s="74">
        <v>3.9991009573624066E-3</v>
      </c>
      <c r="S6" s="75">
        <f t="shared" si="6"/>
        <v>1.1855849695877327</v>
      </c>
      <c r="T6" s="76">
        <f>分析係数表!F9</f>
        <v>0.68072142334876917</v>
      </c>
      <c r="U6" s="77">
        <f t="shared" si="7"/>
        <v>0.80705308799866859</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投入係数表!I7</f>
        <v>0</v>
      </c>
      <c r="E7" s="68">
        <f t="shared" si="0"/>
        <v>0</v>
      </c>
      <c r="F7" s="67">
        <f>分析係数表!C10</f>
        <v>0.36396764732023823</v>
      </c>
      <c r="G7" s="68">
        <f t="shared" si="1"/>
        <v>0</v>
      </c>
      <c r="H7" s="68">
        <v>1.8848965359665869E-3</v>
      </c>
      <c r="I7" s="68">
        <f t="shared" si="2"/>
        <v>1.8848965359665869E-3</v>
      </c>
      <c r="J7" s="67">
        <f>分析係数表!G10</f>
        <v>0.17997125059894586</v>
      </c>
      <c r="K7" s="69">
        <f t="shared" si="3"/>
        <v>3.3922718682752757E-4</v>
      </c>
      <c r="L7" s="70"/>
      <c r="M7" s="71"/>
      <c r="N7" s="72">
        <f>分析係数表!H10</f>
        <v>1.1645238378928864E-3</v>
      </c>
      <c r="O7" s="73">
        <f t="shared" si="4"/>
        <v>1.6314177208522775E-2</v>
      </c>
      <c r="P7" s="67">
        <f>分析係数表!C10</f>
        <v>0.36396764732023823</v>
      </c>
      <c r="Q7" s="73">
        <f t="shared" si="5"/>
        <v>5.9378326965514854E-3</v>
      </c>
      <c r="R7" s="74">
        <v>1.2136159740427855E-2</v>
      </c>
      <c r="S7" s="75">
        <f t="shared" si="6"/>
        <v>1.4021056276394443E-2</v>
      </c>
      <c r="T7" s="76">
        <f>分析係数表!F10</f>
        <v>0.526018207954001</v>
      </c>
      <c r="U7" s="77">
        <f t="shared" si="7"/>
        <v>7.3753308961312025E-3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投入係数表!I8</f>
        <v>5.6722567167643472E-3</v>
      </c>
      <c r="E8" s="68">
        <f t="shared" si="0"/>
        <v>0.56722567167643467</v>
      </c>
      <c r="F8" s="67">
        <f>分析係数表!C11</f>
        <v>1.3444674968404846E-2</v>
      </c>
      <c r="G8" s="68">
        <f t="shared" si="1"/>
        <v>7.6261647894247872E-3</v>
      </c>
      <c r="H8" s="68">
        <v>3.7656010216199513E-2</v>
      </c>
      <c r="I8" s="68">
        <f t="shared" si="2"/>
        <v>3.7656010216199513E-2</v>
      </c>
      <c r="J8" s="67">
        <f>分析係数表!G11</f>
        <v>0.34123955862637928</v>
      </c>
      <c r="K8" s="69">
        <f t="shared" si="3"/>
        <v>1.2849720305806351E-2</v>
      </c>
      <c r="L8" s="70"/>
      <c r="M8" s="71"/>
      <c r="N8" s="72">
        <f>分析係数表!H11</f>
        <v>-1.9911880294914216E-5</v>
      </c>
      <c r="O8" s="73">
        <f t="shared" si="4"/>
        <v>-2.7895173384677658E-4</v>
      </c>
      <c r="P8" s="67">
        <f>分析係数表!C11</f>
        <v>1.3444674968404846E-2</v>
      </c>
      <c r="Q8" s="73">
        <f t="shared" si="5"/>
        <v>-3.7504153934428881E-6</v>
      </c>
      <c r="R8" s="74">
        <v>1.3410137626679331E-2</v>
      </c>
      <c r="S8" s="75">
        <f t="shared" si="6"/>
        <v>5.1066147842878842E-2</v>
      </c>
      <c r="T8" s="76">
        <f>分析係数表!F11</f>
        <v>0.57409508095287198</v>
      </c>
      <c r="U8" s="77">
        <f t="shared" si="7"/>
        <v>2.9316824279808858E-2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投入係数表!I9</f>
        <v>1.9802123832182439E-3</v>
      </c>
      <c r="E9" s="68">
        <f t="shared" si="0"/>
        <v>0.19802123832182439</v>
      </c>
      <c r="F9" s="67">
        <f>分析係数表!C12</f>
        <v>0.28285269962977577</v>
      </c>
      <c r="G9" s="68">
        <f t="shared" si="1"/>
        <v>5.6010841843359235E-2</v>
      </c>
      <c r="H9" s="68">
        <v>7.6459977946352717E-2</v>
      </c>
      <c r="I9" s="68">
        <f t="shared" si="2"/>
        <v>7.6459977946352717E-2</v>
      </c>
      <c r="J9" s="67">
        <f>分析係数表!G12</f>
        <v>0.13743688539340115</v>
      </c>
      <c r="K9" s="69">
        <f t="shared" si="3"/>
        <v>1.0508421226194858E-2</v>
      </c>
      <c r="L9" s="70"/>
      <c r="M9" s="71"/>
      <c r="N9" s="72">
        <f>分析係数表!H12</f>
        <v>7.6503049889858399E-2</v>
      </c>
      <c r="O9" s="73">
        <f t="shared" si="4"/>
        <v>1.0717550575468839</v>
      </c>
      <c r="P9" s="67">
        <f>分析係数表!C12</f>
        <v>0.28285269962977577</v>
      </c>
      <c r="Q9" s="73">
        <f t="shared" si="5"/>
        <v>0.30314881136900179</v>
      </c>
      <c r="R9" s="74">
        <v>0.36910291354246277</v>
      </c>
      <c r="S9" s="75">
        <f t="shared" si="6"/>
        <v>0.4455628914888155</v>
      </c>
      <c r="T9" s="76">
        <f>分析係数表!F12</f>
        <v>0.33885954419874881</v>
      </c>
      <c r="U9" s="77">
        <f t="shared" si="7"/>
        <v>0.1509832383217766</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投入係数表!I10</f>
        <v>6.5716938432077987E-3</v>
      </c>
      <c r="E10" s="68">
        <f t="shared" si="0"/>
        <v>0.65716938432077987</v>
      </c>
      <c r="F10" s="67">
        <f>分析係数表!C13</f>
        <v>8.2857707463935726E-2</v>
      </c>
      <c r="G10" s="68">
        <f t="shared" si="1"/>
        <v>5.4451548600305925E-2</v>
      </c>
      <c r="H10" s="68">
        <v>6.2524082357038824E-2</v>
      </c>
      <c r="I10" s="68">
        <f t="shared" si="2"/>
        <v>6.2524082357038824E-2</v>
      </c>
      <c r="J10" s="67">
        <f>分析係数表!G13</f>
        <v>0.24536311575828371</v>
      </c>
      <c r="K10" s="69">
        <f t="shared" si="3"/>
        <v>1.5341103657050581E-2</v>
      </c>
      <c r="L10" s="70"/>
      <c r="M10" s="71"/>
      <c r="N10" s="72">
        <f>分析係数表!H13</f>
        <v>1.5229376832013421E-2</v>
      </c>
      <c r="O10" s="73">
        <f t="shared" si="4"/>
        <v>0.21335308417764751</v>
      </c>
      <c r="P10" s="67">
        <f>分析係数表!C13</f>
        <v>8.2857707463935726E-2</v>
      </c>
      <c r="Q10" s="73">
        <f t="shared" si="5"/>
        <v>1.767794743531997E-2</v>
      </c>
      <c r="R10" s="74">
        <v>1.9577454695009301E-2</v>
      </c>
      <c r="S10" s="75">
        <f t="shared" si="6"/>
        <v>8.2101537052048118E-2</v>
      </c>
      <c r="T10" s="76">
        <f>分析係数表!F13</f>
        <v>0.38525314111513148</v>
      </c>
      <c r="U10" s="77">
        <f t="shared" si="7"/>
        <v>3.1629875039681891E-2</v>
      </c>
      <c r="V10" s="78">
        <f>分析係数表!D13</f>
        <v>0.14541724835465397</v>
      </c>
      <c r="W10" s="158">
        <f t="shared" si="8"/>
        <v>0</v>
      </c>
      <c r="X10" s="67">
        <f>分析係数表!E13</f>
        <v>0.13461921992079545</v>
      </c>
      <c r="Y10" s="157">
        <f t="shared" si="9"/>
        <v>0</v>
      </c>
    </row>
    <row r="11" spans="1:25" x14ac:dyDescent="0.15">
      <c r="A11" s="6" t="s">
        <v>222</v>
      </c>
      <c r="B11" s="5" t="s">
        <v>265</v>
      </c>
      <c r="C11" s="66">
        <f>最終需要_まとめ!C12</f>
        <v>100</v>
      </c>
      <c r="D11" s="67">
        <f>投入係数表!I11</f>
        <v>0.32566152149944871</v>
      </c>
      <c r="E11" s="68">
        <f t="shared" si="0"/>
        <v>32.56615214994487</v>
      </c>
      <c r="F11" s="67">
        <f>分析係数表!C14</f>
        <v>0.18904232356765083</v>
      </c>
      <c r="G11" s="68">
        <f t="shared" si="1"/>
        <v>6.1563810720832253</v>
      </c>
      <c r="H11" s="68">
        <v>6.6044289752952681</v>
      </c>
      <c r="I11" s="68">
        <f t="shared" si="2"/>
        <v>106.60442897529526</v>
      </c>
      <c r="J11" s="67">
        <f>分析係数表!G14</f>
        <v>0.16324783844948645</v>
      </c>
      <c r="K11" s="69">
        <f t="shared" si="3"/>
        <v>17.402942599358752</v>
      </c>
      <c r="L11" s="70"/>
      <c r="M11" s="71"/>
      <c r="N11" s="72">
        <f>分析係数表!H14</f>
        <v>1.012936620163862E-3</v>
      </c>
      <c r="O11" s="73">
        <f t="shared" si="4"/>
        <v>1.4190544654076346E-2</v>
      </c>
      <c r="P11" s="67">
        <f>分析係数表!C14</f>
        <v>0.18904232356765083</v>
      </c>
      <c r="Q11" s="73">
        <f t="shared" si="5"/>
        <v>2.6826135340970985E-3</v>
      </c>
      <c r="R11" s="74">
        <v>1.549969116652092E-2</v>
      </c>
      <c r="S11" s="75">
        <f t="shared" si="6"/>
        <v>106.61992866646179</v>
      </c>
      <c r="T11" s="76">
        <f>分析係数表!F14</f>
        <v>0.31391081065397786</v>
      </c>
      <c r="U11" s="77">
        <f t="shared" si="7"/>
        <v>33.469148239558315</v>
      </c>
      <c r="V11" s="78">
        <f>分析係数表!D14</f>
        <v>4.3223756745778448E-2</v>
      </c>
      <c r="W11" s="158">
        <f t="shared" si="8"/>
        <v>5</v>
      </c>
      <c r="X11" s="67">
        <f>分析係数表!E14</f>
        <v>3.9473684210526314E-2</v>
      </c>
      <c r="Y11" s="157">
        <f t="shared" si="9"/>
        <v>4</v>
      </c>
    </row>
    <row r="12" spans="1:25" x14ac:dyDescent="0.15">
      <c r="A12" s="6" t="s">
        <v>223</v>
      </c>
      <c r="B12" s="5" t="s">
        <v>29</v>
      </c>
      <c r="C12" s="81"/>
      <c r="D12" s="67">
        <f>投入係数表!I12</f>
        <v>3.7428190100388788E-2</v>
      </c>
      <c r="E12" s="68">
        <f t="shared" si="0"/>
        <v>3.742819010038879</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9.4983065374827438E-2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投入係数表!I13</f>
        <v>4.3883827540184533E-3</v>
      </c>
      <c r="E13" s="68">
        <f t="shared" si="0"/>
        <v>0.43883827540184533</v>
      </c>
      <c r="F13" s="67">
        <f>分析係数表!C16</f>
        <v>0.18624360370728099</v>
      </c>
      <c r="G13" s="68">
        <f t="shared" si="1"/>
        <v>8.1730821855527921E-2</v>
      </c>
      <c r="H13" s="68">
        <v>0.16714156416676537</v>
      </c>
      <c r="I13" s="68">
        <f t="shared" si="2"/>
        <v>0.16714156416676537</v>
      </c>
      <c r="J13" s="67">
        <f>分析係数表!G16</f>
        <v>3.3443467200273011E-2</v>
      </c>
      <c r="K13" s="69">
        <f t="shared" si="3"/>
        <v>5.5897934190135444E-3</v>
      </c>
      <c r="L13" s="70"/>
      <c r="M13" s="71"/>
      <c r="N13" s="72">
        <f>分析係数表!H16</f>
        <v>1.544069969062719E-2</v>
      </c>
      <c r="O13" s="73">
        <f t="shared" si="4"/>
        <v>0.21631357193363429</v>
      </c>
      <c r="P13" s="67">
        <f>分析係数表!C16</f>
        <v>0.18624360370728099</v>
      </c>
      <c r="Q13" s="73">
        <f t="shared" si="5"/>
        <v>4.0287019167714204E-2</v>
      </c>
      <c r="R13" s="74">
        <v>7.3688827814310257E-2</v>
      </c>
      <c r="S13" s="75">
        <f t="shared" si="6"/>
        <v>0.24083039198107564</v>
      </c>
      <c r="T13" s="76">
        <f>分析係数表!F16</f>
        <v>0.28910915662276826</v>
      </c>
      <c r="U13" s="77">
        <f t="shared" si="7"/>
        <v>6.9626271514779473E-2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投入係数表!I14</f>
        <v>2.1368885278245226E-2</v>
      </c>
      <c r="E14" s="68">
        <f t="shared" si="0"/>
        <v>2.1368885278245227</v>
      </c>
      <c r="F14" s="67">
        <f>分析係数表!C17</f>
        <v>8.6758716707685424E-2</v>
      </c>
      <c r="G14" s="68">
        <f t="shared" si="1"/>
        <v>0.18539370642143072</v>
      </c>
      <c r="H14" s="68">
        <v>0.21304156284028655</v>
      </c>
      <c r="I14" s="68">
        <f t="shared" si="2"/>
        <v>0.21304156284028655</v>
      </c>
      <c r="J14" s="67">
        <f>分析係数表!G17</f>
        <v>0.21883055467982124</v>
      </c>
      <c r="K14" s="69">
        <f t="shared" si="3"/>
        <v>4.66200033661959E-2</v>
      </c>
      <c r="L14" s="70"/>
      <c r="M14" s="71"/>
      <c r="N14" s="72">
        <f>分析係数表!H17</f>
        <v>2.866347284388861E-3</v>
      </c>
      <c r="O14" s="73">
        <f t="shared" si="4"/>
        <v>4.0155552009394857E-2</v>
      </c>
      <c r="P14" s="67">
        <f>分析係数表!C17</f>
        <v>8.6758716707685424E-2</v>
      </c>
      <c r="Q14" s="73">
        <f t="shared" si="5"/>
        <v>3.4838441610238165E-3</v>
      </c>
      <c r="R14" s="74">
        <v>7.3235950198340394E-3</v>
      </c>
      <c r="S14" s="75">
        <f t="shared" si="6"/>
        <v>0.22036515786012059</v>
      </c>
      <c r="T14" s="76">
        <f>分析係数表!F17</f>
        <v>0.34508465775272146</v>
      </c>
      <c r="U14" s="77">
        <f t="shared" si="7"/>
        <v>7.6044635080784156E-2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投入係数表!I15</f>
        <v>1.6828178494748447E-3</v>
      </c>
      <c r="E15" s="68">
        <f t="shared" si="0"/>
        <v>0.16828178494748447</v>
      </c>
      <c r="F15" s="67">
        <f>分析係数表!C18</f>
        <v>0.36451017494166671</v>
      </c>
      <c r="G15" s="68">
        <f t="shared" si="1"/>
        <v>6.1340422870703501E-2</v>
      </c>
      <c r="H15" s="68">
        <v>8.4376335012493878E-2</v>
      </c>
      <c r="I15" s="68">
        <f t="shared" si="2"/>
        <v>8.4376335012493878E-2</v>
      </c>
      <c r="J15" s="67">
        <f>分析係数表!G18</f>
        <v>0.21601264645713222</v>
      </c>
      <c r="K15" s="69">
        <f t="shared" si="3"/>
        <v>1.8226355424402388E-2</v>
      </c>
      <c r="L15" s="70"/>
      <c r="M15" s="71"/>
      <c r="N15" s="72">
        <f>分析係数表!H18</f>
        <v>4.846294736294444E-4</v>
      </c>
      <c r="O15" s="73">
        <f t="shared" si="4"/>
        <v>6.7893252641094502E-3</v>
      </c>
      <c r="P15" s="67">
        <f>分析係数表!C18</f>
        <v>0.36451017494166671</v>
      </c>
      <c r="Q15" s="73">
        <f t="shared" si="5"/>
        <v>2.474778139756413E-3</v>
      </c>
      <c r="R15" s="74">
        <v>6.7667860331506787E-3</v>
      </c>
      <c r="S15" s="75">
        <f t="shared" si="6"/>
        <v>9.1143121045644551E-2</v>
      </c>
      <c r="T15" s="76">
        <f>分析係数表!F18</f>
        <v>0.4650429076224129</v>
      </c>
      <c r="U15" s="77">
        <f t="shared" si="7"/>
        <v>4.2385462020848079E-2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投入係数表!I16</f>
        <v>3.8153542621714152E-3</v>
      </c>
      <c r="E16" s="68">
        <f t="shared" si="0"/>
        <v>0.38153542621714154</v>
      </c>
      <c r="F16" s="67">
        <f>分析係数表!C19</f>
        <v>0.20084535872916243</v>
      </c>
      <c r="G16" s="68">
        <f t="shared" si="1"/>
        <v>7.6629619546465674E-2</v>
      </c>
      <c r="H16" s="68">
        <v>0.10431159611333173</v>
      </c>
      <c r="I16" s="68">
        <f t="shared" si="2"/>
        <v>0.10431159611333173</v>
      </c>
      <c r="J16" s="67">
        <f>分析係数表!G19</f>
        <v>5.7675100625652016E-2</v>
      </c>
      <c r="K16" s="69">
        <f t="shared" si="3"/>
        <v>6.0161818022587792E-3</v>
      </c>
      <c r="L16" s="70"/>
      <c r="M16" s="71"/>
      <c r="N16" s="72">
        <f>分析係数表!H19</f>
        <v>-1.1304809457757749E-4</v>
      </c>
      <c r="O16" s="73">
        <f t="shared" si="4"/>
        <v>-1.583725972807506E-3</v>
      </c>
      <c r="P16" s="67">
        <f>分析係数表!C19</f>
        <v>0.20084535872916243</v>
      </c>
      <c r="Q16" s="73">
        <f t="shared" si="5"/>
        <v>-3.1808401113721528E-4</v>
      </c>
      <c r="R16" s="74">
        <v>7.8727474895480543E-4</v>
      </c>
      <c r="S16" s="75">
        <f t="shared" si="6"/>
        <v>0.10509887086228653</v>
      </c>
      <c r="T16" s="76">
        <f>分析係数表!F19</f>
        <v>0.24248712237187039</v>
      </c>
      <c r="U16" s="77">
        <f t="shared" si="7"/>
        <v>2.5485122759928678E-2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投入係数表!I17</f>
        <v>1.2766204375326408E-3</v>
      </c>
      <c r="E17" s="68">
        <f t="shared" si="0"/>
        <v>0.12766204375326407</v>
      </c>
      <c r="F17" s="67">
        <f>分析係数表!C20</f>
        <v>4.0655503382211911E-2</v>
      </c>
      <c r="G17" s="68">
        <f t="shared" si="1"/>
        <v>5.190164651590912E-3</v>
      </c>
      <c r="H17" s="68">
        <v>6.8304218439349095E-3</v>
      </c>
      <c r="I17" s="68">
        <f t="shared" si="2"/>
        <v>6.8304218439349095E-3</v>
      </c>
      <c r="J17" s="67">
        <f>分析係数表!G20</f>
        <v>0.10009738747512385</v>
      </c>
      <c r="K17" s="69">
        <f t="shared" si="3"/>
        <v>6.8370738193090257E-4</v>
      </c>
      <c r="L17" s="70"/>
      <c r="M17" s="71"/>
      <c r="N17" s="72">
        <f>分析係数表!H20</f>
        <v>5.4629207067175944E-4</v>
      </c>
      <c r="O17" s="73">
        <f t="shared" si="4"/>
        <v>7.6531757947317265E-3</v>
      </c>
      <c r="P17" s="67">
        <f>分析係数表!C20</f>
        <v>4.0655503382211911E-2</v>
      </c>
      <c r="Q17" s="73">
        <f t="shared" si="5"/>
        <v>3.1114371440737804E-4</v>
      </c>
      <c r="R17" s="74">
        <v>5.6928098285907128E-4</v>
      </c>
      <c r="S17" s="75">
        <f t="shared" si="6"/>
        <v>7.3997028267939807E-3</v>
      </c>
      <c r="T17" s="76">
        <f>分析係数表!F20</f>
        <v>0.22636236609222171</v>
      </c>
      <c r="U17" s="77">
        <f t="shared" si="7"/>
        <v>1.6750142402523868E-3</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投入係数表!I18</f>
        <v>6.4773980154355015E-3</v>
      </c>
      <c r="E18" s="68">
        <f t="shared" si="0"/>
        <v>0.64773980154355015</v>
      </c>
      <c r="F18" s="67">
        <f>分析係数表!C21</f>
        <v>0.20026093416848378</v>
      </c>
      <c r="G18" s="68">
        <f t="shared" si="1"/>
        <v>0.12971697775521965</v>
      </c>
      <c r="H18" s="68">
        <v>0.15882169114348349</v>
      </c>
      <c r="I18" s="68">
        <f t="shared" si="2"/>
        <v>0.15882169114348349</v>
      </c>
      <c r="J18" s="67">
        <f>分析係数表!G21</f>
        <v>0.28530595433635869</v>
      </c>
      <c r="K18" s="69">
        <f t="shared" si="3"/>
        <v>4.5312774161005966E-2</v>
      </c>
      <c r="L18" s="70"/>
      <c r="M18" s="71"/>
      <c r="N18" s="72">
        <f>分析係数表!H21</f>
        <v>9.3136214282663271E-4</v>
      </c>
      <c r="O18" s="73">
        <f t="shared" si="4"/>
        <v>1.3047742389607294E-2</v>
      </c>
      <c r="P18" s="67">
        <f>分析係数表!C21</f>
        <v>0.20026093416848378</v>
      </c>
      <c r="Q18" s="73">
        <f t="shared" si="5"/>
        <v>2.6129530797324814E-3</v>
      </c>
      <c r="R18" s="74">
        <v>7.7539830065662726E-3</v>
      </c>
      <c r="S18" s="75">
        <f t="shared" si="6"/>
        <v>0.16657567415004976</v>
      </c>
      <c r="T18" s="76">
        <f>分析係数表!F21</f>
        <v>0.42843035575162391</v>
      </c>
      <c r="U18" s="77">
        <f t="shared" si="7"/>
        <v>7.1366075335672408E-2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投入係数表!I19</f>
        <v>4.4246503800847214E-4</v>
      </c>
      <c r="E19" s="68">
        <f t="shared" si="0"/>
        <v>4.4246503800847214E-2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6.0739490434378771E-4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投入係数表!I20</f>
        <v>3.6267626066268208E-5</v>
      </c>
      <c r="E20" s="68">
        <f t="shared" si="0"/>
        <v>3.6267626066268208E-3</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3.1944472746969576E-4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投入係数表!I21</f>
        <v>0</v>
      </c>
      <c r="E21" s="68">
        <f t="shared" si="0"/>
        <v>0</v>
      </c>
      <c r="F21" s="67">
        <f>分析係数表!C24</f>
        <v>0.65025853558407531</v>
      </c>
      <c r="G21" s="68">
        <f t="shared" si="1"/>
        <v>0</v>
      </c>
      <c r="H21" s="68">
        <v>1.3580993133567714E-2</v>
      </c>
      <c r="I21" s="68">
        <f t="shared" si="2"/>
        <v>1.3580993133567714E-2</v>
      </c>
      <c r="J21" s="67">
        <f>分析係数表!G24</f>
        <v>0.20860957299762456</v>
      </c>
      <c r="K21" s="69">
        <f t="shared" si="3"/>
        <v>2.8331251784772318E-3</v>
      </c>
      <c r="L21" s="70"/>
      <c r="M21" s="71"/>
      <c r="N21" s="72">
        <f>分析係数表!H24</f>
        <v>1.012294301444671E-3</v>
      </c>
      <c r="O21" s="73">
        <f t="shared" si="4"/>
        <v>1.4181546211049029E-2</v>
      </c>
      <c r="P21" s="67">
        <f>分析係数表!C24</f>
        <v>0.65025853558407531</v>
      </c>
      <c r="Q21" s="73">
        <f t="shared" si="5"/>
        <v>9.2216714715146336E-3</v>
      </c>
      <c r="R21" s="74">
        <v>1.9243589677646264E-2</v>
      </c>
      <c r="S21" s="75">
        <f t="shared" si="6"/>
        <v>3.2824582811213976E-2</v>
      </c>
      <c r="T21" s="76">
        <f>分析係数表!F24</f>
        <v>0.3934811577649211</v>
      </c>
      <c r="U21" s="77">
        <f t="shared" si="7"/>
        <v>1.2915854847707004E-2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投入係数表!I22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6.033456049814959E-3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投入係数表!I23</f>
        <v>4.3521151279521847E-5</v>
      </c>
      <c r="E23" s="68">
        <f t="shared" si="0"/>
        <v>4.3521151279521846E-3</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0.1355750418710471</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投入係数表!I24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0.12660359417281367</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投入係数表!I25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0.10290169523886497</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投入係数表!I26</f>
        <v>1.5529797481576046E-2</v>
      </c>
      <c r="E26" s="68">
        <f t="shared" si="0"/>
        <v>1.5529797481576046</v>
      </c>
      <c r="F26" s="67">
        <f>分析係数表!C29</f>
        <v>0.21798273531536294</v>
      </c>
      <c r="G26" s="68">
        <f t="shared" si="1"/>
        <v>0.33852277339275816</v>
      </c>
      <c r="H26" s="68">
        <v>0.39964730363805873</v>
      </c>
      <c r="I26" s="68">
        <f t="shared" si="2"/>
        <v>0.39964730363805873</v>
      </c>
      <c r="J26" s="67">
        <f>分析係数表!G29</f>
        <v>0.25500731246508535</v>
      </c>
      <c r="K26" s="69">
        <f t="shared" si="3"/>
        <v>0.10191298483465928</v>
      </c>
      <c r="L26" s="70"/>
      <c r="M26" s="71"/>
      <c r="N26" s="72">
        <f>分析係数表!H29</f>
        <v>1.0983971257521954E-2</v>
      </c>
      <c r="O26" s="73">
        <f t="shared" si="4"/>
        <v>0.15387787498860656</v>
      </c>
      <c r="P26" s="67">
        <f>分析係数表!C29</f>
        <v>0.21798273531536294</v>
      </c>
      <c r="Q26" s="73">
        <f t="shared" si="5"/>
        <v>3.3542720094531929E-2</v>
      </c>
      <c r="R26" s="74">
        <v>5.1734564808526048E-2</v>
      </c>
      <c r="S26" s="75">
        <f t="shared" si="6"/>
        <v>0.45138186844658479</v>
      </c>
      <c r="T26" s="76">
        <f>分析係数表!F29</f>
        <v>0.40506035137493174</v>
      </c>
      <c r="U26" s="77">
        <f t="shared" si="7"/>
        <v>0.18283689823724686</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投入係数表!I27</f>
        <v>4.1272558463413215E-3</v>
      </c>
      <c r="E27" s="68">
        <f t="shared" si="0"/>
        <v>0.41272558463413217</v>
      </c>
      <c r="F27" s="67">
        <f>分析係数表!C30</f>
        <v>1</v>
      </c>
      <c r="G27" s="68">
        <f t="shared" si="1"/>
        <v>0.41272558463413217</v>
      </c>
      <c r="H27" s="68">
        <v>0.58047910359628252</v>
      </c>
      <c r="I27" s="68">
        <f t="shared" si="2"/>
        <v>0.58047910359628252</v>
      </c>
      <c r="J27" s="67">
        <f>分析係数表!G30</f>
        <v>0.34480244300890089</v>
      </c>
      <c r="K27" s="69">
        <f t="shared" si="3"/>
        <v>0.20015061303561507</v>
      </c>
      <c r="L27" s="70"/>
      <c r="M27" s="71"/>
      <c r="N27" s="72">
        <f>分析係数表!H30</f>
        <v>0</v>
      </c>
      <c r="O27" s="73">
        <f t="shared" si="4"/>
        <v>0</v>
      </c>
      <c r="P27" s="67">
        <f>分析係数表!C30</f>
        <v>1</v>
      </c>
      <c r="Q27" s="73">
        <f t="shared" si="5"/>
        <v>0</v>
      </c>
      <c r="R27" s="74">
        <v>8.5892537548912642E-2</v>
      </c>
      <c r="S27" s="75">
        <f t="shared" si="6"/>
        <v>0.6663716411451952</v>
      </c>
      <c r="T27" s="76">
        <f>分析係数表!F30</f>
        <v>0.4506615325054556</v>
      </c>
      <c r="U27" s="77">
        <f t="shared" si="7"/>
        <v>0.30030806501666918</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投入係数表!I28</f>
        <v>5.0796437068415252E-2</v>
      </c>
      <c r="E28" s="68">
        <f t="shared" si="0"/>
        <v>5.0796437068415257</v>
      </c>
      <c r="F28" s="67">
        <f>分析係数表!C31</f>
        <v>0.99579475994795519</v>
      </c>
      <c r="G28" s="68">
        <f t="shared" si="1"/>
        <v>5.0582825856753981</v>
      </c>
      <c r="H28" s="68">
        <v>6.0951917742360626</v>
      </c>
      <c r="I28" s="68">
        <f t="shared" si="2"/>
        <v>6.0951917742360626</v>
      </c>
      <c r="J28" s="67">
        <f>分析係数表!G31</f>
        <v>7.0701677135993485E-2</v>
      </c>
      <c r="K28" s="69">
        <f t="shared" si="3"/>
        <v>0.43094028090400138</v>
      </c>
      <c r="L28" s="70"/>
      <c r="M28" s="71"/>
      <c r="N28" s="72">
        <f>分析係数表!H31</f>
        <v>0.174828557104864</v>
      </c>
      <c r="O28" s="73">
        <f t="shared" si="4"/>
        <v>2.4492277177252944</v>
      </c>
      <c r="P28" s="67">
        <f>分析係数表!C31</f>
        <v>0.99579475994795519</v>
      </c>
      <c r="Q28" s="73">
        <f t="shared" si="5"/>
        <v>2.4389281272301377</v>
      </c>
      <c r="R28" s="74">
        <v>2.7913906701212965</v>
      </c>
      <c r="S28" s="75">
        <f t="shared" si="6"/>
        <v>8.8865824443573587</v>
      </c>
      <c r="T28" s="76">
        <f>分析係数表!F31</f>
        <v>0.32317167652288298</v>
      </c>
      <c r="U28" s="77">
        <f t="shared" si="7"/>
        <v>2.8718917471017869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投入係数表!I29</f>
        <v>2.3573956943074336E-3</v>
      </c>
      <c r="E29" s="68">
        <f t="shared" si="0"/>
        <v>0.23573956943074337</v>
      </c>
      <c r="F29" s="67">
        <f>分析係数表!C32</f>
        <v>0.99964031202931458</v>
      </c>
      <c r="G29" s="68">
        <f t="shared" si="1"/>
        <v>0.23565477674340457</v>
      </c>
      <c r="H29" s="68">
        <v>0.30262728222787788</v>
      </c>
      <c r="I29" s="68">
        <f t="shared" si="2"/>
        <v>0.30262728222787788</v>
      </c>
      <c r="J29" s="67">
        <f>分析係数表!G32</f>
        <v>0.14056358670308441</v>
      </c>
      <c r="K29" s="69">
        <f t="shared" si="3"/>
        <v>4.2538376224157112E-2</v>
      </c>
      <c r="L29" s="70"/>
      <c r="M29" s="71"/>
      <c r="N29" s="72">
        <f>分析係数表!H32</f>
        <v>5.58720937888101E-3</v>
      </c>
      <c r="O29" s="73">
        <f t="shared" si="4"/>
        <v>7.8272956673102786E-2</v>
      </c>
      <c r="P29" s="67">
        <f>分析係数表!C32</f>
        <v>0.99964031202931458</v>
      </c>
      <c r="Q29" s="73">
        <f t="shared" si="5"/>
        <v>7.8244802832157484E-2</v>
      </c>
      <c r="R29" s="74">
        <v>0.11386016392596891</v>
      </c>
      <c r="S29" s="75">
        <f t="shared" si="6"/>
        <v>0.41648744615384681</v>
      </c>
      <c r="T29" s="76">
        <f>分析係数表!F32</f>
        <v>0.48930784091666113</v>
      </c>
      <c r="U29" s="77">
        <f t="shared" si="7"/>
        <v>0.20379057304643294</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投入係数表!I30</f>
        <v>8.6316950037718327E-4</v>
      </c>
      <c r="E30" s="68">
        <f t="shared" si="0"/>
        <v>8.6316950037718332E-2</v>
      </c>
      <c r="F30" s="67">
        <f>分析係数表!C33</f>
        <v>0.86108134654879898</v>
      </c>
      <c r="G30" s="68">
        <f t="shared" si="1"/>
        <v>7.4325915568463907E-2</v>
      </c>
      <c r="H30" s="68">
        <v>0.1505465911374155</v>
      </c>
      <c r="I30" s="68">
        <f t="shared" si="2"/>
        <v>0.1505465911374155</v>
      </c>
      <c r="J30" s="67">
        <f>分析係数表!G33</f>
        <v>0.50957339603627816</v>
      </c>
      <c r="K30" s="69">
        <f t="shared" si="3"/>
        <v>7.6714537707577871E-2</v>
      </c>
      <c r="L30" s="70"/>
      <c r="M30" s="71"/>
      <c r="N30" s="72">
        <f>分析係数表!H33</f>
        <v>9.6636851302253027E-4</v>
      </c>
      <c r="O30" s="73">
        <f t="shared" si="4"/>
        <v>1.3538157534595981E-2</v>
      </c>
      <c r="P30" s="67">
        <f>分析係数表!C33</f>
        <v>0.86108134654879898</v>
      </c>
      <c r="Q30" s="73">
        <f t="shared" si="5"/>
        <v>1.1657454919679676E-2</v>
      </c>
      <c r="R30" s="74">
        <v>6.1908159950743995E-2</v>
      </c>
      <c r="S30" s="75">
        <f t="shared" si="6"/>
        <v>0.2124547510881595</v>
      </c>
      <c r="T30" s="76">
        <f>分析係数表!F33</f>
        <v>0.6614299372109248</v>
      </c>
      <c r="U30" s="77">
        <f t="shared" si="7"/>
        <v>0.14052393267240401</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投入係数表!I31</f>
        <v>8.3567863981895196E-2</v>
      </c>
      <c r="E31" s="68">
        <f t="shared" si="0"/>
        <v>8.3567863981895201</v>
      </c>
      <c r="F31" s="67">
        <f>分析係数表!C34</f>
        <v>0.32336264537596071</v>
      </c>
      <c r="G31" s="68">
        <f t="shared" si="1"/>
        <v>2.70227255656041</v>
      </c>
      <c r="H31" s="68">
        <v>3.0100966392357242</v>
      </c>
      <c r="I31" s="68">
        <f t="shared" si="2"/>
        <v>3.0100966392357242</v>
      </c>
      <c r="J31" s="67">
        <f>分析係数表!G34</f>
        <v>0.42577322034702936</v>
      </c>
      <c r="K31" s="69">
        <f t="shared" si="3"/>
        <v>1.2816185396431645</v>
      </c>
      <c r="L31" s="70"/>
      <c r="M31" s="71"/>
      <c r="N31" s="72">
        <f>分析係数表!H34</f>
        <v>0.1563846962426603</v>
      </c>
      <c r="O31" s="73">
        <f t="shared" si="4"/>
        <v>2.1908419254174469</v>
      </c>
      <c r="P31" s="67">
        <f>分析係数表!C34</f>
        <v>0.32336264537596071</v>
      </c>
      <c r="Q31" s="73">
        <f t="shared" si="5"/>
        <v>0.70843644060354882</v>
      </c>
      <c r="R31" s="74">
        <v>0.79802315557740444</v>
      </c>
      <c r="S31" s="75">
        <f t="shared" si="6"/>
        <v>3.8081197948131287</v>
      </c>
      <c r="T31" s="76">
        <f>分析係数表!F34</f>
        <v>0.70466108064911737</v>
      </c>
      <c r="U31" s="77">
        <f t="shared" si="7"/>
        <v>2.6834338098543142</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投入係数表!I32</f>
        <v>7.9281030580862291E-3</v>
      </c>
      <c r="E32" s="68">
        <f t="shared" si="0"/>
        <v>0.79281030580862288</v>
      </c>
      <c r="F32" s="67">
        <f>分析係数表!C35</f>
        <v>0.71309503437584931</v>
      </c>
      <c r="G32" s="68">
        <f t="shared" si="1"/>
        <v>0.56534909227412755</v>
      </c>
      <c r="H32" s="68">
        <v>0.81681998724515403</v>
      </c>
      <c r="I32" s="68">
        <f t="shared" si="2"/>
        <v>0.81681998724515403</v>
      </c>
      <c r="J32" s="67">
        <f>分析係数表!G35</f>
        <v>0.31495703902204752</v>
      </c>
      <c r="K32" s="69">
        <f t="shared" si="3"/>
        <v>0.25726320459676033</v>
      </c>
      <c r="L32" s="70"/>
      <c r="M32" s="71"/>
      <c r="N32" s="72">
        <f>分析係数表!H35</f>
        <v>4.5217953193592612E-2</v>
      </c>
      <c r="O32" s="73">
        <f t="shared" si="4"/>
        <v>0.63347239223694773</v>
      </c>
      <c r="P32" s="67">
        <f>分析係数表!C35</f>
        <v>0.71309503437584931</v>
      </c>
      <c r="Q32" s="73">
        <f t="shared" si="5"/>
        <v>0.45172601731835776</v>
      </c>
      <c r="R32" s="74">
        <v>0.67903722822251</v>
      </c>
      <c r="S32" s="75">
        <f t="shared" si="6"/>
        <v>1.4958572154676641</v>
      </c>
      <c r="T32" s="76">
        <f>分析係数表!F35</f>
        <v>0.6471226839613694</v>
      </c>
      <c r="U32" s="77">
        <f t="shared" si="7"/>
        <v>0.96800313609641531</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投入係数表!I33</f>
        <v>1.1460569836940753E-3</v>
      </c>
      <c r="E33" s="68">
        <f t="shared" si="0"/>
        <v>0.11460569836940754</v>
      </c>
      <c r="F33" s="67">
        <f>分析係数表!C36</f>
        <v>0.97060797996518033</v>
      </c>
      <c r="G33" s="68">
        <f t="shared" si="1"/>
        <v>0.11123720538682941</v>
      </c>
      <c r="H33" s="68">
        <v>0.28536828225002336</v>
      </c>
      <c r="I33" s="68">
        <f t="shared" si="2"/>
        <v>0.28536828225002336</v>
      </c>
      <c r="J33" s="67">
        <f>分析係数表!G36</f>
        <v>5.0335711627756477E-2</v>
      </c>
      <c r="K33" s="69">
        <f t="shared" si="3"/>
        <v>1.4364215563045393E-2</v>
      </c>
      <c r="L33" s="70"/>
      <c r="M33" s="71"/>
      <c r="N33" s="72">
        <f>分析係数表!H36</f>
        <v>0.16953071230897843</v>
      </c>
      <c r="O33" s="73">
        <f t="shared" si="4"/>
        <v>2.3750085596359969</v>
      </c>
      <c r="P33" s="67">
        <f>分析係数表!C36</f>
        <v>0.97060797996518033</v>
      </c>
      <c r="Q33" s="73">
        <f t="shared" si="5"/>
        <v>2.3052022604683073</v>
      </c>
      <c r="R33" s="74">
        <v>2.4435972053713884</v>
      </c>
      <c r="S33" s="75">
        <f t="shared" si="6"/>
        <v>2.7289654876214118</v>
      </c>
      <c r="T33" s="76">
        <f>分析係数表!F36</f>
        <v>0.84929702794091477</v>
      </c>
      <c r="U33" s="77">
        <f t="shared" si="7"/>
        <v>2.3177022779901941</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投入係数表!I34</f>
        <v>3.3953751523240296E-2</v>
      </c>
      <c r="E34" s="68">
        <f t="shared" si="0"/>
        <v>3.3953751523240294</v>
      </c>
      <c r="F34" s="67">
        <f>分析係数表!C37</f>
        <v>0.36942311263039118</v>
      </c>
      <c r="G34" s="68">
        <f t="shared" si="1"/>
        <v>1.2543300573194316</v>
      </c>
      <c r="H34" s="68">
        <v>1.5666043387680129</v>
      </c>
      <c r="I34" s="68">
        <f t="shared" si="2"/>
        <v>1.5666043387680129</v>
      </c>
      <c r="J34" s="67">
        <f>分析係数表!G37</f>
        <v>0.39597111115274369</v>
      </c>
      <c r="K34" s="69">
        <f t="shared" si="3"/>
        <v>0.62033006075867936</v>
      </c>
      <c r="L34" s="70"/>
      <c r="M34" s="71"/>
      <c r="N34" s="72">
        <f>分析係数表!H37</f>
        <v>4.1543568960461748E-2</v>
      </c>
      <c r="O34" s="73">
        <f t="shared" si="4"/>
        <v>0.58199679889919009</v>
      </c>
      <c r="P34" s="67">
        <f>分析係数表!C37</f>
        <v>0.36942311263039118</v>
      </c>
      <c r="Q34" s="73">
        <f t="shared" si="5"/>
        <v>0.21500306899026264</v>
      </c>
      <c r="R34" s="74">
        <v>0.30726209088847939</v>
      </c>
      <c r="S34" s="75">
        <f t="shared" si="6"/>
        <v>1.8738664296564922</v>
      </c>
      <c r="T34" s="76">
        <f>分析係数表!F37</f>
        <v>0.66956741667759523</v>
      </c>
      <c r="U34" s="77">
        <f t="shared" si="7"/>
        <v>1.2546799045039663</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投入係数表!I35</f>
        <v>4.3013404514594096E-3</v>
      </c>
      <c r="E35" s="68">
        <f t="shared" si="0"/>
        <v>0.43013404514594095</v>
      </c>
      <c r="F35" s="67">
        <f>分析係数表!C38</f>
        <v>0.27616293516884927</v>
      </c>
      <c r="G35" s="68">
        <f t="shared" si="1"/>
        <v>0.11878708042355338</v>
      </c>
      <c r="H35" s="68">
        <v>0.23217449193297096</v>
      </c>
      <c r="I35" s="68">
        <f t="shared" si="2"/>
        <v>0.23217449193297096</v>
      </c>
      <c r="J35" s="67">
        <f>分析係数表!G38</f>
        <v>0.16816004220594116</v>
      </c>
      <c r="K35" s="69">
        <f t="shared" si="3"/>
        <v>3.9042472362591341E-2</v>
      </c>
      <c r="L35" s="70"/>
      <c r="M35" s="71"/>
      <c r="N35" s="72">
        <f>分析係数表!H38</f>
        <v>1.978405886979525E-2</v>
      </c>
      <c r="O35" s="73">
        <f t="shared" si="4"/>
        <v>0.27716104368434086</v>
      </c>
      <c r="P35" s="67">
        <f>分析係数表!C38</f>
        <v>0.27616293516884927</v>
      </c>
      <c r="Q35" s="73">
        <f t="shared" si="5"/>
        <v>7.6541607338329223E-2</v>
      </c>
      <c r="R35" s="74">
        <v>0.13204011802096199</v>
      </c>
      <c r="S35" s="75">
        <f t="shared" si="6"/>
        <v>0.36421460995393296</v>
      </c>
      <c r="T35" s="76">
        <f>分析係数表!F38</f>
        <v>0.50796041491163135</v>
      </c>
      <c r="U35" s="77">
        <f t="shared" si="7"/>
        <v>0.18500660438907776</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投入係数表!I36</f>
        <v>0</v>
      </c>
      <c r="E36" s="68">
        <f t="shared" si="0"/>
        <v>0</v>
      </c>
      <c r="F36" s="67">
        <f>分析係数表!C39</f>
        <v>1</v>
      </c>
      <c r="G36" s="68">
        <f t="shared" si="1"/>
        <v>0</v>
      </c>
      <c r="H36" s="68">
        <v>2.6283590162187915E-2</v>
      </c>
      <c r="I36" s="68">
        <f t="shared" si="2"/>
        <v>2.6283590162187915E-2</v>
      </c>
      <c r="J36" s="67">
        <f>分析係数表!G39</f>
        <v>0.35248448442068531</v>
      </c>
      <c r="K36" s="69">
        <f t="shared" si="3"/>
        <v>9.2645577270434043E-3</v>
      </c>
      <c r="L36" s="70"/>
      <c r="M36" s="71"/>
      <c r="N36" s="72">
        <f>分析係数表!H39</f>
        <v>3.7835784153932967E-3</v>
      </c>
      <c r="O36" s="73">
        <f t="shared" si="4"/>
        <v>5.3005328652401214E-2</v>
      </c>
      <c r="P36" s="67">
        <f>分析係数表!C39</f>
        <v>1</v>
      </c>
      <c r="Q36" s="73">
        <f t="shared" si="5"/>
        <v>5.3005328652401214E-2</v>
      </c>
      <c r="R36" s="74">
        <v>5.5992034569967729E-2</v>
      </c>
      <c r="S36" s="75">
        <f t="shared" si="6"/>
        <v>8.2275624732155647E-2</v>
      </c>
      <c r="T36" s="76">
        <f>分析係数表!F39</f>
        <v>0.70432763167329249</v>
      </c>
      <c r="U36" s="77">
        <f t="shared" si="7"/>
        <v>5.7948995912039759E-2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投入係数表!I37</f>
        <v>5.8028201706029132E-5</v>
      </c>
      <c r="E37" s="68">
        <f t="shared" si="0"/>
        <v>5.8028201706029131E-3</v>
      </c>
      <c r="F37" s="67">
        <f>分析係数表!C40</f>
        <v>0.8594947788612175</v>
      </c>
      <c r="G37" s="68">
        <f t="shared" si="1"/>
        <v>4.9874936393037635E-3</v>
      </c>
      <c r="H37" s="68">
        <v>9.1757589432543262E-3</v>
      </c>
      <c r="I37" s="68">
        <f t="shared" si="2"/>
        <v>9.1757589432543262E-3</v>
      </c>
      <c r="J37" s="67">
        <f>分析係数表!G40</f>
        <v>0.52539426735800443</v>
      </c>
      <c r="K37" s="69">
        <f t="shared" si="3"/>
        <v>4.8208911474447638E-3</v>
      </c>
      <c r="L37" s="70"/>
      <c r="M37" s="71"/>
      <c r="N37" s="72">
        <f>分析係数表!H40</f>
        <v>2.8625897198815951E-2</v>
      </c>
      <c r="O37" s="73">
        <f t="shared" si="4"/>
        <v>0.40102911117685064</v>
      </c>
      <c r="P37" s="67">
        <f>分析係数表!C40</f>
        <v>0.8594947788612175</v>
      </c>
      <c r="Q37" s="73">
        <f t="shared" si="5"/>
        <v>0.34468242722785786</v>
      </c>
      <c r="R37" s="74">
        <v>0.3462627566377654</v>
      </c>
      <c r="S37" s="75">
        <f t="shared" si="6"/>
        <v>0.35543851558101974</v>
      </c>
      <c r="T37" s="76">
        <f>分析係数表!F40</f>
        <v>0.72756745394375155</v>
      </c>
      <c r="U37" s="77">
        <f t="shared" si="7"/>
        <v>0.258605495814829</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投入係数表!I38</f>
        <v>0</v>
      </c>
      <c r="E38" s="68">
        <f t="shared" si="0"/>
        <v>0</v>
      </c>
      <c r="F38" s="67">
        <f>分析係数表!C41</f>
        <v>0.99990471917963208</v>
      </c>
      <c r="G38" s="68">
        <f t="shared" si="1"/>
        <v>0</v>
      </c>
      <c r="H38" s="68">
        <v>2.3767727653805763E-3</v>
      </c>
      <c r="I38" s="68">
        <f t="shared" si="2"/>
        <v>2.3767727653805763E-3</v>
      </c>
      <c r="J38" s="67">
        <f>分析係数表!G41</f>
        <v>0.44685264209908465</v>
      </c>
      <c r="K38" s="69">
        <f t="shared" si="3"/>
        <v>1.0620671898794584E-3</v>
      </c>
      <c r="L38" s="70"/>
      <c r="M38" s="71"/>
      <c r="N38" s="72">
        <f>分析係数表!H41</f>
        <v>4.1570867506027356E-2</v>
      </c>
      <c r="O38" s="73">
        <f t="shared" si="4"/>
        <v>0.58237923272785097</v>
      </c>
      <c r="P38" s="67">
        <f>分析係数表!C41</f>
        <v>0.99990471917963208</v>
      </c>
      <c r="Q38" s="73">
        <f t="shared" si="5"/>
        <v>0.58232374315679147</v>
      </c>
      <c r="R38" s="74">
        <v>0.59550527229281092</v>
      </c>
      <c r="S38" s="75">
        <f t="shared" si="6"/>
        <v>0.59788204505819154</v>
      </c>
      <c r="T38" s="76">
        <f>分析係数表!F41</f>
        <v>0.55239581515617808</v>
      </c>
      <c r="U38" s="77">
        <f t="shared" si="7"/>
        <v>0.33026753964716249</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投入係数表!I39</f>
        <v>4.8598618928799396E-4</v>
      </c>
      <c r="E39" s="68">
        <f>$C$11*D39</f>
        <v>4.8598618928799395E-2</v>
      </c>
      <c r="F39" s="67">
        <f>分析係数表!C42</f>
        <v>0.63104308840742951</v>
      </c>
      <c r="G39" s="68">
        <f>E39*F39</f>
        <v>3.0667822581165332E-2</v>
      </c>
      <c r="H39" s="68">
        <v>4.5985383812291225E-2</v>
      </c>
      <c r="I39" s="68">
        <f>C39+H39</f>
        <v>4.5985383812291225E-2</v>
      </c>
      <c r="J39" s="67">
        <f>分析係数表!G42</f>
        <v>0.48778127268328092</v>
      </c>
      <c r="K39" s="69">
        <f>I39*J39</f>
        <v>2.2430809040788559E-2</v>
      </c>
      <c r="L39" s="70"/>
      <c r="M39" s="71"/>
      <c r="N39" s="72">
        <f>分析係数表!H42</f>
        <v>1.0655104073296274E-2</v>
      </c>
      <c r="O39" s="73">
        <f t="shared" si="4"/>
        <v>0.14927067215862108</v>
      </c>
      <c r="P39" s="67">
        <f>分析係数表!C42</f>
        <v>0.63104308840742951</v>
      </c>
      <c r="Q39" s="73">
        <f>O39*P39</f>
        <v>9.4196225967629152E-2</v>
      </c>
      <c r="R39" s="74">
        <v>0.10266428491272792</v>
      </c>
      <c r="S39" s="75">
        <f>I39+R39</f>
        <v>0.14864966872501914</v>
      </c>
      <c r="T39" s="76">
        <f>分析係数表!F42</f>
        <v>0.56029864159552034</v>
      </c>
      <c r="U39" s="77">
        <f t="shared" si="7"/>
        <v>8.3288207460252325E-2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投入係数表!I40</f>
        <v>1.7227122381477399E-2</v>
      </c>
      <c r="E40" s="68">
        <f>$C$11*D40</f>
        <v>1.72271223814774</v>
      </c>
      <c r="F40" s="67">
        <f>分析係数表!C43</f>
        <v>0.62059958859811692</v>
      </c>
      <c r="G40" s="68">
        <f>E40*F40</f>
        <v>1.0691145062674288</v>
      </c>
      <c r="H40" s="68">
        <v>1.9684817215558517</v>
      </c>
      <c r="I40" s="68">
        <f>C40+H40</f>
        <v>1.9684817215558517</v>
      </c>
      <c r="J40" s="67">
        <f>分析係数表!G43</f>
        <v>0.36935703048307378</v>
      </c>
      <c r="K40" s="69">
        <f>I40*J40</f>
        <v>0.72707256323407821</v>
      </c>
      <c r="L40" s="70"/>
      <c r="M40" s="71"/>
      <c r="N40" s="72">
        <f>分析係数表!H43</f>
        <v>1.5056593096551102E-2</v>
      </c>
      <c r="O40" s="73">
        <f t="shared" si="4"/>
        <v>0.21093250300329969</v>
      </c>
      <c r="P40" s="67">
        <f>分析係数表!C43</f>
        <v>0.62059958859811692</v>
      </c>
      <c r="Q40" s="73">
        <f>O40*P40</f>
        <v>0.13090462458581884</v>
      </c>
      <c r="R40" s="74">
        <v>0.52711242482757614</v>
      </c>
      <c r="S40" s="75">
        <f>I40+R40</f>
        <v>2.4955941463834277</v>
      </c>
      <c r="T40" s="76">
        <f>分析係数表!F43</f>
        <v>0.6240370889543333</v>
      </c>
      <c r="U40" s="77">
        <f t="shared" si="7"/>
        <v>1.5573433063205886</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投入係数表!I41</f>
        <v>6.528172691928277E-5</v>
      </c>
      <c r="E41" s="68">
        <f>$C$11*D41</f>
        <v>6.5281726919282773E-3</v>
      </c>
      <c r="F41" s="67">
        <f>分析係数表!C44</f>
        <v>0.64669075076632776</v>
      </c>
      <c r="G41" s="68">
        <f>E41*F41</f>
        <v>4.2217088992753367E-3</v>
      </c>
      <c r="H41" s="68">
        <v>1.0762135859526904E-2</v>
      </c>
      <c r="I41" s="68">
        <f>C41+H41</f>
        <v>1.0762135859526904E-2</v>
      </c>
      <c r="J41" s="67">
        <f>分析係数表!G44</f>
        <v>0.2706786499583716</v>
      </c>
      <c r="K41" s="69">
        <f>I41*J41</f>
        <v>2.9130804051253215E-3</v>
      </c>
      <c r="L41" s="70"/>
      <c r="M41" s="71"/>
      <c r="N41" s="72">
        <f>分析係数表!H44</f>
        <v>0.11660878839741158</v>
      </c>
      <c r="O41" s="73">
        <f t="shared" si="4"/>
        <v>1.6336088417294286</v>
      </c>
      <c r="P41" s="67">
        <f>分析係数表!C44</f>
        <v>0.64669075076632776</v>
      </c>
      <c r="Q41" s="73">
        <f>O41*P41</f>
        <v>1.0564397283165152</v>
      </c>
      <c r="R41" s="74">
        <v>1.0761367666719008</v>
      </c>
      <c r="S41" s="75">
        <f>I41+R41</f>
        <v>1.0868989025314277</v>
      </c>
      <c r="T41" s="76">
        <f>分析係数表!F44</f>
        <v>0.52072668274875644</v>
      </c>
      <c r="U41" s="77">
        <f t="shared" si="7"/>
        <v>0.56597725999845427</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投入係数表!I42</f>
        <v>1.0009864794290025E-3</v>
      </c>
      <c r="E42" s="68">
        <f>$C$11*D42</f>
        <v>0.10009864794290026</v>
      </c>
      <c r="F42" s="67">
        <f>分析係数表!C45</f>
        <v>1</v>
      </c>
      <c r="G42" s="68">
        <f>E42*F42</f>
        <v>0.10009864794290026</v>
      </c>
      <c r="H42" s="68">
        <v>0.13827860828570412</v>
      </c>
      <c r="I42" s="68">
        <f>C42+H42</f>
        <v>0.13827860828570412</v>
      </c>
      <c r="J42" s="67">
        <f>分析係数表!G45</f>
        <v>0</v>
      </c>
      <c r="K42" s="69">
        <f>I42*J42</f>
        <v>0</v>
      </c>
      <c r="L42" s="70"/>
      <c r="M42" s="71"/>
      <c r="N42" s="72">
        <f>分析係数表!H45</f>
        <v>0</v>
      </c>
      <c r="O42" s="73">
        <f t="shared" si="4"/>
        <v>0</v>
      </c>
      <c r="P42" s="67">
        <f>分析係数表!C45</f>
        <v>1</v>
      </c>
      <c r="Q42" s="73">
        <f>O42*P42</f>
        <v>0</v>
      </c>
      <c r="R42" s="74">
        <v>1.8396834529244906E-2</v>
      </c>
      <c r="S42" s="75">
        <f>I42+R42</f>
        <v>0.15667544281494902</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投入係数表!I43</f>
        <v>1.0590146811350317E-3</v>
      </c>
      <c r="E43" s="68">
        <f>$C$11*D43</f>
        <v>0.10590146811350316</v>
      </c>
      <c r="F43" s="67">
        <f>分析係数表!C46</f>
        <v>0.9523590920683499</v>
      </c>
      <c r="G43" s="68">
        <f>E43*F43</f>
        <v>0.10085622602128118</v>
      </c>
      <c r="H43" s="68">
        <v>0.13854921478964743</v>
      </c>
      <c r="I43" s="68">
        <f>C43+H43</f>
        <v>0.13854921478964743</v>
      </c>
      <c r="J43" s="67">
        <f>分析係数表!G46</f>
        <v>9.2904052538843509E-3</v>
      </c>
      <c r="K43" s="69">
        <f>I43*J43</f>
        <v>1.2871783530032919E-3</v>
      </c>
      <c r="L43" s="70"/>
      <c r="M43" s="71"/>
      <c r="N43" s="72">
        <f>分析係数表!H46</f>
        <v>3.275825467872984E-5</v>
      </c>
      <c r="O43" s="73">
        <f t="shared" si="4"/>
        <v>4.589205943930841E-4</v>
      </c>
      <c r="P43" s="67">
        <f>分析係数表!C46</f>
        <v>0.9523590920683499</v>
      </c>
      <c r="Q43" s="73">
        <f>O43*P43</f>
        <v>4.3705720060766506E-4</v>
      </c>
      <c r="R43" s="74">
        <v>1.5743882671011372E-2</v>
      </c>
      <c r="S43" s="75">
        <f>I43+R43</f>
        <v>0.15429309746065881</v>
      </c>
      <c r="T43" s="76">
        <f>分析係数表!F46</f>
        <v>0.3134710876181323</v>
      </c>
      <c r="U43" s="77">
        <f t="shared" si="7"/>
        <v>4.8366425072963203E-2</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投入係数表!I44</f>
        <v>0.66646115011895779</v>
      </c>
      <c r="E44" s="82">
        <f>SUM(E5:E43)</f>
        <v>66.646115011895759</v>
      </c>
      <c r="F44" s="83">
        <f>分析係数表!C47</f>
        <v>0.46786164393083407</v>
      </c>
      <c r="G44" s="82">
        <f>SUM(G5:G43)</f>
        <v>20.047120198190335</v>
      </c>
      <c r="H44" s="82">
        <f>SUM(H5:H43)</f>
        <v>24.502662274004098</v>
      </c>
      <c r="I44" s="82">
        <f>SUM(I5:I43)</f>
        <v>124.50266227400412</v>
      </c>
      <c r="J44" s="83">
        <f>分析係数表!G47</f>
        <v>0.21497759441460212</v>
      </c>
      <c r="K44" s="84">
        <f>SUM(K5:K43)</f>
        <v>21.697436518768253</v>
      </c>
      <c r="L44" s="85">
        <f>最終需要_まとめ!$L$34</f>
        <v>0.64566666666666661</v>
      </c>
      <c r="M44" s="82">
        <f>K44*L44</f>
        <v>14.0093115122847</v>
      </c>
      <c r="N44" s="86">
        <f>分析係数表!H47</f>
        <v>1</v>
      </c>
      <c r="O44" s="87">
        <f>SUM(O5:O43)</f>
        <v>14.0093115122847</v>
      </c>
      <c r="P44" s="83">
        <f>分析係数表!C47</f>
        <v>0.46786164393083407</v>
      </c>
      <c r="Q44" s="87">
        <f>SUM(Q5:Q43)</f>
        <v>8.9965473136423153</v>
      </c>
      <c r="R44" s="82">
        <f>SUM(R5:R43)</f>
        <v>10.794226774437989</v>
      </c>
      <c r="S44" s="88">
        <f>SUM(S5:S43)</f>
        <v>135.29688904844213</v>
      </c>
      <c r="T44" s="89">
        <f>分析係数表!F47</f>
        <v>0.45241141751681985</v>
      </c>
      <c r="U44" s="90">
        <f>SUM(U5:U43)</f>
        <v>48.828743743581903</v>
      </c>
      <c r="V44" s="91">
        <f>分析係数表!D47</f>
        <v>5.5289104631778725E-2</v>
      </c>
      <c r="W44" s="155">
        <f>SUM(W5:W43)</f>
        <v>6</v>
      </c>
      <c r="X44" s="83">
        <f>分析係数表!E47</f>
        <v>4.6297221440055228E-2</v>
      </c>
      <c r="Y44" s="156">
        <f>SUM(Y5:Y43)</f>
        <v>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242</v>
      </c>
      <c r="S2" s="3" t="s">
        <v>150</v>
      </c>
      <c r="U2" s="55" t="s">
        <v>207</v>
      </c>
      <c r="W2" s="3" t="s">
        <v>127</v>
      </c>
      <c r="Y2" s="3" t="s">
        <v>151</v>
      </c>
    </row>
    <row r="3" spans="1:25" ht="45" x14ac:dyDescent="0.15">
      <c r="B3" s="56"/>
      <c r="C3" s="57" t="s">
        <v>225</v>
      </c>
      <c r="D3" s="57" t="s">
        <v>243</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投入係数表!J5</f>
        <v>1.3002026620236242E-3</v>
      </c>
      <c r="E5" s="68">
        <f t="shared" ref="E5:E38" si="0">$C$12*D5</f>
        <v>0.13002026620236243</v>
      </c>
      <c r="F5" s="67">
        <f>分析係数表!C8</f>
        <v>0.17777947964604235</v>
      </c>
      <c r="G5" s="68">
        <f t="shared" ref="G5:G38" si="1">E5*F5</f>
        <v>2.3114935268895898E-2</v>
      </c>
      <c r="H5" s="68">
        <f t="array" ref="H5:H43">MMULT(逆行列係数!C5:AO43,'8'!G5:G43)</f>
        <v>3.1980232439065635E-2</v>
      </c>
      <c r="I5" s="68">
        <f t="shared" ref="I5:I38" si="2">C5+H5</f>
        <v>3.1980232439065635E-2</v>
      </c>
      <c r="J5" s="67">
        <f>分析係数表!G8</f>
        <v>0.11983669088190757</v>
      </c>
      <c r="K5" s="69">
        <f t="shared" ref="K5:K38" si="3">I5*J5</f>
        <v>3.8324052291318616E-3</v>
      </c>
      <c r="L5" s="70" t="s">
        <v>180</v>
      </c>
      <c r="M5" s="71" t="s">
        <v>180</v>
      </c>
      <c r="N5" s="72">
        <f>分析係数表!H8</f>
        <v>9.9318531954874535E-3</v>
      </c>
      <c r="O5" s="73">
        <f t="shared" ref="O5:O43" si="4">$M$44*N5</f>
        <v>8.3942061251144229E-2</v>
      </c>
      <c r="P5" s="67">
        <f>分析係数表!C8</f>
        <v>0.17777947964604235</v>
      </c>
      <c r="Q5" s="73">
        <f t="shared" ref="Q5:Q38" si="5">O5*P5</f>
        <v>1.4923175969644636E-2</v>
      </c>
      <c r="R5" s="74">
        <f t="array" ref="R5:R43">MMULT(逆行列係数!C5:AO43,'8'!Q5:Q43)</f>
        <v>2.5222617264881689E-2</v>
      </c>
      <c r="S5" s="75">
        <f t="shared" ref="S5:S38" si="6">I5+R5</f>
        <v>5.7202849703947324E-2</v>
      </c>
      <c r="T5" s="76">
        <f>分析係数表!F8</f>
        <v>0.45371949933871308</v>
      </c>
      <c r="U5" s="77">
        <f t="shared" ref="U5:U43" si="7">S5*T5</f>
        <v>2.5954048328422633E-2</v>
      </c>
      <c r="V5" s="78">
        <f>分析係数表!D8</f>
        <v>0.19702516723850416</v>
      </c>
      <c r="W5" s="79">
        <f t="shared" ref="W5:W43" si="8">ROUND(S5*V5,0)</f>
        <v>0</v>
      </c>
      <c r="X5" s="67">
        <f>分析係数表!E8</f>
        <v>0.1081443713940695</v>
      </c>
      <c r="Y5" s="80">
        <f t="shared" ref="Y5:Y43" si="9">ROUND(S5*X5,0)</f>
        <v>0</v>
      </c>
    </row>
    <row r="6" spans="1:25" x14ac:dyDescent="0.15">
      <c r="A6" s="6" t="s">
        <v>217</v>
      </c>
      <c r="B6" s="5" t="s">
        <v>263</v>
      </c>
      <c r="C6" s="81"/>
      <c r="D6" s="67">
        <f>投入係数表!J6</f>
        <v>2.1622935574958096E-4</v>
      </c>
      <c r="E6" s="68">
        <f t="shared" si="0"/>
        <v>2.1622935574958098E-2</v>
      </c>
      <c r="F6" s="67">
        <f>分析係数表!C9</f>
        <v>0.42124201973302378</v>
      </c>
      <c r="G6" s="68">
        <f t="shared" si="1"/>
        <v>9.1084890541524004E-3</v>
      </c>
      <c r="H6" s="68">
        <v>1.3292638216625217E-2</v>
      </c>
      <c r="I6" s="68">
        <f t="shared" si="2"/>
        <v>1.3292638216625217E-2</v>
      </c>
      <c r="J6" s="67">
        <f>分析係数表!G9</f>
        <v>0.24981720692176457</v>
      </c>
      <c r="K6" s="69">
        <f t="shared" si="3"/>
        <v>3.3207297518988172E-3</v>
      </c>
      <c r="L6" s="70"/>
      <c r="M6" s="71"/>
      <c r="N6" s="72">
        <f>分析係数表!H9</f>
        <v>5.1224917855464795E-4</v>
      </c>
      <c r="O6" s="73">
        <f t="shared" si="4"/>
        <v>4.3294288664696865E-3</v>
      </c>
      <c r="P6" s="67">
        <f>分析係数表!C9</f>
        <v>0.42124201973302378</v>
      </c>
      <c r="Q6" s="73">
        <f t="shared" si="5"/>
        <v>1.8237373600021466E-3</v>
      </c>
      <c r="R6" s="74">
        <v>2.4126532750735853E-3</v>
      </c>
      <c r="S6" s="75">
        <f t="shared" si="6"/>
        <v>1.5705291491698803E-2</v>
      </c>
      <c r="T6" s="76">
        <f>分析係数表!F9</f>
        <v>0.68072142334876917</v>
      </c>
      <c r="U6" s="77">
        <f t="shared" si="7"/>
        <v>1.0690928378336524E-2</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投入係数表!J7</f>
        <v>3.815812160286723E-5</v>
      </c>
      <c r="E7" s="68">
        <f t="shared" si="0"/>
        <v>3.8158121602867232E-3</v>
      </c>
      <c r="F7" s="67">
        <f>分析係数表!C10</f>
        <v>0.36396764732023823</v>
      </c>
      <c r="G7" s="68">
        <f t="shared" si="1"/>
        <v>1.3888321745955145E-3</v>
      </c>
      <c r="H7" s="68">
        <v>4.3727154111604808E-3</v>
      </c>
      <c r="I7" s="68">
        <f t="shared" si="2"/>
        <v>4.3727154111604808E-3</v>
      </c>
      <c r="J7" s="67">
        <f>分析係数表!G10</f>
        <v>0.17997125059894586</v>
      </c>
      <c r="K7" s="69">
        <f t="shared" si="3"/>
        <v>7.8696306105983547E-4</v>
      </c>
      <c r="L7" s="70"/>
      <c r="M7" s="71"/>
      <c r="N7" s="72">
        <f>分析係数表!H10</f>
        <v>1.1645238378928864E-3</v>
      </c>
      <c r="O7" s="73">
        <f t="shared" si="4"/>
        <v>9.84232543562325E-3</v>
      </c>
      <c r="P7" s="67">
        <f>分析係数表!C10</f>
        <v>0.36396764732023823</v>
      </c>
      <c r="Q7" s="73">
        <f t="shared" si="5"/>
        <v>3.5822880329639331E-3</v>
      </c>
      <c r="R7" s="74">
        <v>7.3217320234573941E-3</v>
      </c>
      <c r="S7" s="75">
        <f t="shared" si="6"/>
        <v>1.1694447434617875E-2</v>
      </c>
      <c r="T7" s="76">
        <f>分析係数表!F10</f>
        <v>0.526018207954001</v>
      </c>
      <c r="U7" s="77">
        <f t="shared" si="7"/>
        <v>6.1514922825699585E-3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投入係数表!J8</f>
        <v>5.3492033432167583E-3</v>
      </c>
      <c r="E8" s="68">
        <f t="shared" si="0"/>
        <v>0.53492033432167585</v>
      </c>
      <c r="F8" s="67">
        <f>分析係数表!C11</f>
        <v>1.3444674968404846E-2</v>
      </c>
      <c r="G8" s="68">
        <f t="shared" si="1"/>
        <v>7.1918300289453866E-3</v>
      </c>
      <c r="H8" s="68">
        <v>3.5973696147834265E-2</v>
      </c>
      <c r="I8" s="68">
        <f t="shared" si="2"/>
        <v>3.5973696147834265E-2</v>
      </c>
      <c r="J8" s="67">
        <f>分析係数表!G11</f>
        <v>0.34123955862637928</v>
      </c>
      <c r="K8" s="69">
        <f t="shared" si="3"/>
        <v>1.2275648195646445E-2</v>
      </c>
      <c r="L8" s="70"/>
      <c r="M8" s="71"/>
      <c r="N8" s="72">
        <f>分析係数表!H11</f>
        <v>-1.9911880294914216E-5</v>
      </c>
      <c r="O8" s="73">
        <f t="shared" si="4"/>
        <v>-1.6829127882201915E-4</v>
      </c>
      <c r="P8" s="67">
        <f>分析係数表!C11</f>
        <v>1.3444674968404846E-2</v>
      </c>
      <c r="Q8" s="73">
        <f t="shared" si="5"/>
        <v>-2.2626215437792416E-6</v>
      </c>
      <c r="R8" s="74">
        <v>8.0903215020443932E-3</v>
      </c>
      <c r="S8" s="75">
        <f t="shared" si="6"/>
        <v>4.4064017649878662E-2</v>
      </c>
      <c r="T8" s="76">
        <f>分析係数表!F11</f>
        <v>0.57409508095287198</v>
      </c>
      <c r="U8" s="77">
        <f t="shared" si="7"/>
        <v>2.5296935779815871E-2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投入係数表!J9</f>
        <v>7.4577928777159394E-3</v>
      </c>
      <c r="E9" s="68">
        <f t="shared" si="0"/>
        <v>0.74577928777159397</v>
      </c>
      <c r="F9" s="67">
        <f>分析係数表!C12</f>
        <v>0.28285269962977577</v>
      </c>
      <c r="G9" s="68">
        <f t="shared" si="1"/>
        <v>0.21094568487416679</v>
      </c>
      <c r="H9" s="68">
        <v>0.22632906715080175</v>
      </c>
      <c r="I9" s="68">
        <f t="shared" si="2"/>
        <v>0.22632906715080175</v>
      </c>
      <c r="J9" s="67">
        <f>分析係数表!G12</f>
        <v>0.13743688539340115</v>
      </c>
      <c r="K9" s="69">
        <f t="shared" si="3"/>
        <v>3.1105962063200134E-2</v>
      </c>
      <c r="L9" s="70"/>
      <c r="M9" s="71"/>
      <c r="N9" s="72">
        <f>分析係数表!H12</f>
        <v>7.6503049889858399E-2</v>
      </c>
      <c r="O9" s="73">
        <f t="shared" si="4"/>
        <v>0.64658866511152202</v>
      </c>
      <c r="P9" s="67">
        <f>分析係数表!C12</f>
        <v>0.28285269962977577</v>
      </c>
      <c r="Q9" s="73">
        <f t="shared" si="5"/>
        <v>0.18288934947680702</v>
      </c>
      <c r="R9" s="74">
        <v>0.22267938786540742</v>
      </c>
      <c r="S9" s="75">
        <f t="shared" si="6"/>
        <v>0.44900845501620917</v>
      </c>
      <c r="T9" s="76">
        <f>分析係数表!F12</f>
        <v>0.33885954419874881</v>
      </c>
      <c r="U9" s="77">
        <f t="shared" si="7"/>
        <v>0.15215080040817705</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投入係数表!J10</f>
        <v>1.0133101181205853E-3</v>
      </c>
      <c r="E10" s="68">
        <f t="shared" si="0"/>
        <v>0.10133101181205853</v>
      </c>
      <c r="F10" s="67">
        <f>分析係数表!C13</f>
        <v>8.2857707463935726E-2</v>
      </c>
      <c r="G10" s="68">
        <f t="shared" si="1"/>
        <v>8.3960553337481605E-3</v>
      </c>
      <c r="H10" s="68">
        <v>1.1207321811845647E-2</v>
      </c>
      <c r="I10" s="68">
        <f t="shared" si="2"/>
        <v>1.1207321811845647E-2</v>
      </c>
      <c r="J10" s="67">
        <f>分析係数表!G13</f>
        <v>0.24536311575828371</v>
      </c>
      <c r="K10" s="69">
        <f t="shared" si="3"/>
        <v>2.7498633990602215E-3</v>
      </c>
      <c r="L10" s="70"/>
      <c r="M10" s="71"/>
      <c r="N10" s="72">
        <f>分析係数表!H13</f>
        <v>1.5229376832013421E-2</v>
      </c>
      <c r="O10" s="73">
        <f t="shared" si="4"/>
        <v>0.12871568454419594</v>
      </c>
      <c r="P10" s="67">
        <f>分析係数表!C13</f>
        <v>8.2857707463935726E-2</v>
      </c>
      <c r="Q10" s="73">
        <f t="shared" si="5"/>
        <v>1.066508653598322E-2</v>
      </c>
      <c r="R10" s="74">
        <v>1.1811057207885972E-2</v>
      </c>
      <c r="S10" s="75">
        <f t="shared" si="6"/>
        <v>2.3018379019731618E-2</v>
      </c>
      <c r="T10" s="76">
        <f>分析係数表!F13</f>
        <v>0.38525314111513148</v>
      </c>
      <c r="U10" s="77">
        <f t="shared" si="7"/>
        <v>8.8679028207302463E-3</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投入係数表!J11</f>
        <v>1.4295162963444519E-2</v>
      </c>
      <c r="E11" s="68">
        <f t="shared" si="0"/>
        <v>1.4295162963444519</v>
      </c>
      <c r="F11" s="67">
        <f>分析係数表!C14</f>
        <v>0.18904232356765083</v>
      </c>
      <c r="G11" s="68">
        <f t="shared" si="1"/>
        <v>0.27023908223877768</v>
      </c>
      <c r="H11" s="68">
        <v>0.31889318068260342</v>
      </c>
      <c r="I11" s="68">
        <f t="shared" si="2"/>
        <v>0.31889318068260342</v>
      </c>
      <c r="J11" s="67">
        <f>分析係数表!G14</f>
        <v>0.16324783844948645</v>
      </c>
      <c r="K11" s="69">
        <f t="shared" si="3"/>
        <v>5.2058622442716536E-2</v>
      </c>
      <c r="L11" s="70"/>
      <c r="M11" s="71"/>
      <c r="N11" s="72">
        <f>分析係数表!H14</f>
        <v>1.012936620163862E-3</v>
      </c>
      <c r="O11" s="73">
        <f t="shared" si="4"/>
        <v>8.5611402162040079E-3</v>
      </c>
      <c r="P11" s="67">
        <f>分析係数表!C14</f>
        <v>0.18904232356765083</v>
      </c>
      <c r="Q11" s="73">
        <f t="shared" si="5"/>
        <v>1.6184178388596662E-3</v>
      </c>
      <c r="R11" s="74">
        <v>9.3509468888726931E-3</v>
      </c>
      <c r="S11" s="75">
        <f t="shared" si="6"/>
        <v>0.32824412757147609</v>
      </c>
      <c r="T11" s="76">
        <f>分析係数表!F14</f>
        <v>0.31391081065397786</v>
      </c>
      <c r="U11" s="77">
        <f t="shared" si="7"/>
        <v>0.10303938017836978</v>
      </c>
      <c r="V11" s="78">
        <f>分析係数表!D14</f>
        <v>4.3223756745778448E-2</v>
      </c>
      <c r="W11" s="79">
        <f t="shared" si="8"/>
        <v>0</v>
      </c>
      <c r="X11" s="67">
        <f>分析係数表!E14</f>
        <v>3.9473684210526314E-2</v>
      </c>
      <c r="Y11" s="80">
        <f t="shared" si="9"/>
        <v>0</v>
      </c>
    </row>
    <row r="12" spans="1:25" x14ac:dyDescent="0.15">
      <c r="A12" s="6" t="s">
        <v>223</v>
      </c>
      <c r="B12" s="5" t="s">
        <v>29</v>
      </c>
      <c r="C12" s="66">
        <f>最終需要_まとめ!C13</f>
        <v>100</v>
      </c>
      <c r="D12" s="67">
        <f>投入係数表!J12</f>
        <v>0.36091788654883816</v>
      </c>
      <c r="E12" s="68">
        <f t="shared" si="0"/>
        <v>36.091788654883814</v>
      </c>
      <c r="F12" s="67">
        <f>分析係数表!C15</f>
        <v>0</v>
      </c>
      <c r="G12" s="68">
        <f t="shared" si="1"/>
        <v>0</v>
      </c>
      <c r="H12" s="68">
        <v>0</v>
      </c>
      <c r="I12" s="68">
        <f t="shared" si="2"/>
        <v>100</v>
      </c>
      <c r="J12" s="67">
        <f>分析係数表!G15</f>
        <v>9.5666650649677346E-2</v>
      </c>
      <c r="K12" s="69">
        <f t="shared" si="3"/>
        <v>9.5666650649677347</v>
      </c>
      <c r="L12" s="70"/>
      <c r="M12" s="71"/>
      <c r="N12" s="72">
        <f>分析係数表!H15</f>
        <v>6.7799952404182908E-3</v>
      </c>
      <c r="O12" s="73">
        <f t="shared" si="4"/>
        <v>5.7303180438897525E-2</v>
      </c>
      <c r="P12" s="67">
        <f>分析係数表!C15</f>
        <v>0</v>
      </c>
      <c r="Q12" s="73">
        <f t="shared" si="5"/>
        <v>0</v>
      </c>
      <c r="R12" s="74">
        <v>0</v>
      </c>
      <c r="S12" s="75">
        <f t="shared" si="6"/>
        <v>100</v>
      </c>
      <c r="T12" s="76">
        <f>分析係数表!F15</f>
        <v>0.30441701456509634</v>
      </c>
      <c r="U12" s="77">
        <f t="shared" si="7"/>
        <v>30.441701456509634</v>
      </c>
      <c r="V12" s="78">
        <f>分析係数表!D15</f>
        <v>1.6382553541497664E-2</v>
      </c>
      <c r="W12" s="79">
        <f t="shared" si="8"/>
        <v>2</v>
      </c>
      <c r="X12" s="67">
        <f>分析係数表!E15</f>
        <v>1.4846335831041491E-2</v>
      </c>
      <c r="Y12" s="80">
        <f t="shared" si="9"/>
        <v>1</v>
      </c>
    </row>
    <row r="13" spans="1:25" x14ac:dyDescent="0.15">
      <c r="A13" s="6" t="s">
        <v>224</v>
      </c>
      <c r="B13" s="5" t="s">
        <v>30</v>
      </c>
      <c r="C13" s="81"/>
      <c r="D13" s="67">
        <f>投入係数表!J13</f>
        <v>8.1361594839891346E-2</v>
      </c>
      <c r="E13" s="68">
        <f t="shared" si="0"/>
        <v>8.1361594839891342</v>
      </c>
      <c r="F13" s="67">
        <f>分析係数表!C16</f>
        <v>0.18624360370728099</v>
      </c>
      <c r="G13" s="68">
        <f t="shared" si="1"/>
        <v>1.5153076626353081</v>
      </c>
      <c r="H13" s="68">
        <v>1.5805391524152137</v>
      </c>
      <c r="I13" s="68">
        <f t="shared" si="2"/>
        <v>1.5805391524152137</v>
      </c>
      <c r="J13" s="67">
        <f>分析係数表!G16</f>
        <v>3.3443467200273011E-2</v>
      </c>
      <c r="K13" s="69">
        <f t="shared" si="3"/>
        <v>5.2858709302545506E-2</v>
      </c>
      <c r="L13" s="70"/>
      <c r="M13" s="71"/>
      <c r="N13" s="72">
        <f>分析係数表!H16</f>
        <v>1.544069969062719E-2</v>
      </c>
      <c r="O13" s="73">
        <f t="shared" si="4"/>
        <v>0.13050174360008127</v>
      </c>
      <c r="P13" s="67">
        <f>分析係数表!C16</f>
        <v>0.18624360370728099</v>
      </c>
      <c r="Q13" s="73">
        <f t="shared" si="5"/>
        <v>2.4305115018162727E-2</v>
      </c>
      <c r="R13" s="74">
        <v>4.4456389988160483E-2</v>
      </c>
      <c r="S13" s="75">
        <f t="shared" si="6"/>
        <v>1.6249955424033742</v>
      </c>
      <c r="T13" s="76">
        <f>分析係数表!F16</f>
        <v>0.28910915662276826</v>
      </c>
      <c r="U13" s="77">
        <f t="shared" si="7"/>
        <v>0.46980109077999738</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投入係数表!J14</f>
        <v>1.8875550819551657E-2</v>
      </c>
      <c r="E14" s="68">
        <f t="shared" si="0"/>
        <v>1.8875550819551656</v>
      </c>
      <c r="F14" s="67">
        <f>分析係数表!C17</f>
        <v>8.6758716707685424E-2</v>
      </c>
      <c r="G14" s="68">
        <f t="shared" si="1"/>
        <v>0.16376185662550016</v>
      </c>
      <c r="H14" s="68">
        <v>0.17669345320225932</v>
      </c>
      <c r="I14" s="68">
        <f t="shared" si="2"/>
        <v>0.17669345320225932</v>
      </c>
      <c r="J14" s="67">
        <f>分析係数表!G17</f>
        <v>0.21883055467982124</v>
      </c>
      <c r="K14" s="69">
        <f t="shared" si="3"/>
        <v>3.8665926372543444E-2</v>
      </c>
      <c r="L14" s="70"/>
      <c r="M14" s="71"/>
      <c r="N14" s="72">
        <f>分析係数表!H17</f>
        <v>2.866347284388861E-3</v>
      </c>
      <c r="O14" s="73">
        <f t="shared" si="4"/>
        <v>2.4225801023976146E-2</v>
      </c>
      <c r="P14" s="67">
        <f>分析係数表!C17</f>
        <v>8.6758716707685424E-2</v>
      </c>
      <c r="Q14" s="73">
        <f t="shared" si="5"/>
        <v>2.1017994080559017E-3</v>
      </c>
      <c r="R14" s="74">
        <v>4.4183169413079572E-3</v>
      </c>
      <c r="S14" s="75">
        <f t="shared" si="6"/>
        <v>0.18111177014356727</v>
      </c>
      <c r="T14" s="76">
        <f>分析係数表!F17</f>
        <v>0.34508465775272146</v>
      </c>
      <c r="U14" s="77">
        <f t="shared" si="7"/>
        <v>6.2498893214982469E-2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投入係数表!J15</f>
        <v>6.8500894595962024E-3</v>
      </c>
      <c r="E15" s="68">
        <f t="shared" si="0"/>
        <v>0.68500894595962025</v>
      </c>
      <c r="F15" s="67">
        <f>分析係数表!C18</f>
        <v>0.36451017494166671</v>
      </c>
      <c r="G15" s="68">
        <f t="shared" si="1"/>
        <v>0.24969273072834788</v>
      </c>
      <c r="H15" s="68">
        <v>0.27088432506185806</v>
      </c>
      <c r="I15" s="68">
        <f t="shared" si="2"/>
        <v>0.27088432506185806</v>
      </c>
      <c r="J15" s="67">
        <f>分析係数表!G18</f>
        <v>0.21601264645713222</v>
      </c>
      <c r="K15" s="69">
        <f t="shared" si="3"/>
        <v>5.851443994036603E-2</v>
      </c>
      <c r="L15" s="70"/>
      <c r="M15" s="71"/>
      <c r="N15" s="72">
        <f>分析係数表!H18</f>
        <v>4.846294736294444E-4</v>
      </c>
      <c r="O15" s="73">
        <f t="shared" si="4"/>
        <v>4.0959925764907567E-3</v>
      </c>
      <c r="P15" s="67">
        <f>分析係数表!C18</f>
        <v>0.36451017494166671</v>
      </c>
      <c r="Q15" s="73">
        <f t="shared" si="5"/>
        <v>1.4930309706164139E-3</v>
      </c>
      <c r="R15" s="74">
        <v>4.0823946828716399E-3</v>
      </c>
      <c r="S15" s="75">
        <f t="shared" si="6"/>
        <v>0.27496671974472969</v>
      </c>
      <c r="T15" s="76">
        <f>分析係数表!F18</f>
        <v>0.4650429076224129</v>
      </c>
      <c r="U15" s="77">
        <f t="shared" si="7"/>
        <v>0.12787132284948624</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投入係数表!J16</f>
        <v>3.2505066550590601E-5</v>
      </c>
      <c r="E16" s="68">
        <f t="shared" si="0"/>
        <v>3.2505066550590602E-3</v>
      </c>
      <c r="F16" s="67">
        <f>分析係数表!C19</f>
        <v>0.20084535872916243</v>
      </c>
      <c r="G16" s="68">
        <f t="shared" si="1"/>
        <v>6.528491751868668E-4</v>
      </c>
      <c r="H16" s="68">
        <v>1.5072224223789394E-2</v>
      </c>
      <c r="I16" s="68">
        <f t="shared" si="2"/>
        <v>1.5072224223789394E-2</v>
      </c>
      <c r="J16" s="67">
        <f>分析係数表!G19</f>
        <v>5.7675100625652016E-2</v>
      </c>
      <c r="K16" s="69">
        <f t="shared" si="3"/>
        <v>8.6929204875944312E-4</v>
      </c>
      <c r="L16" s="70"/>
      <c r="M16" s="71"/>
      <c r="N16" s="72">
        <f>分析係数表!H19</f>
        <v>-1.1304809457757749E-4</v>
      </c>
      <c r="O16" s="73">
        <f t="shared" si="4"/>
        <v>-9.5546016363468945E-4</v>
      </c>
      <c r="P16" s="67">
        <f>分析係数表!C19</f>
        <v>0.20084535872916243</v>
      </c>
      <c r="Q16" s="73">
        <f t="shared" si="5"/>
        <v>-1.9189973931663343E-4</v>
      </c>
      <c r="R16" s="74">
        <v>4.7496200313515012E-4</v>
      </c>
      <c r="S16" s="75">
        <f t="shared" si="6"/>
        <v>1.5547186226924544E-2</v>
      </c>
      <c r="T16" s="76">
        <f>分析係数表!F19</f>
        <v>0.24248712237187039</v>
      </c>
      <c r="U16" s="77">
        <f t="shared" si="7"/>
        <v>3.7699924491465101E-3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投入係数表!J17</f>
        <v>5.1584127352024218E-3</v>
      </c>
      <c r="E17" s="68">
        <f t="shared" si="0"/>
        <v>0.51584127352024223</v>
      </c>
      <c r="F17" s="67">
        <f>分析係数表!C20</f>
        <v>4.0655503382211911E-2</v>
      </c>
      <c r="G17" s="68">
        <f t="shared" si="1"/>
        <v>2.0971786640286708E-2</v>
      </c>
      <c r="H17" s="68">
        <v>2.2464360372056135E-2</v>
      </c>
      <c r="I17" s="68">
        <f t="shared" si="2"/>
        <v>2.2464360372056135E-2</v>
      </c>
      <c r="J17" s="67">
        <f>分析係数表!G20</f>
        <v>0.10009738747512385</v>
      </c>
      <c r="K17" s="69">
        <f t="shared" si="3"/>
        <v>2.2486237845425203E-3</v>
      </c>
      <c r="L17" s="70"/>
      <c r="M17" s="71"/>
      <c r="N17" s="72">
        <f>分析係数表!H20</f>
        <v>5.4629207067175944E-4</v>
      </c>
      <c r="O17" s="73">
        <f t="shared" si="4"/>
        <v>4.6171526657460427E-3</v>
      </c>
      <c r="P17" s="67">
        <f>分析係数表!C20</f>
        <v>4.0655503382211911E-2</v>
      </c>
      <c r="Q17" s="73">
        <f t="shared" si="5"/>
        <v>1.8771266581842698E-4</v>
      </c>
      <c r="R17" s="74">
        <v>3.4344660021734481E-4</v>
      </c>
      <c r="S17" s="75">
        <f t="shared" si="6"/>
        <v>2.280780697227348E-2</v>
      </c>
      <c r="T17" s="76">
        <f>分析係数表!F20</f>
        <v>0.22636236609222171</v>
      </c>
      <c r="U17" s="77">
        <f t="shared" si="7"/>
        <v>5.1628291516184963E-3</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投入係数表!J18</f>
        <v>9.180561404897241E-3</v>
      </c>
      <c r="E18" s="68">
        <f t="shared" si="0"/>
        <v>0.91805614048972406</v>
      </c>
      <c r="F18" s="67">
        <f>分析係数表!C21</f>
        <v>0.20026093416848378</v>
      </c>
      <c r="G18" s="68">
        <f t="shared" si="1"/>
        <v>0.18385078031358493</v>
      </c>
      <c r="H18" s="68">
        <v>0.20068701394972863</v>
      </c>
      <c r="I18" s="68">
        <f t="shared" si="2"/>
        <v>0.20068701394972863</v>
      </c>
      <c r="J18" s="67">
        <f>分析係数表!G21</f>
        <v>0.28530595433635869</v>
      </c>
      <c r="K18" s="69">
        <f t="shared" si="3"/>
        <v>5.7257200037841453E-2</v>
      </c>
      <c r="L18" s="70"/>
      <c r="M18" s="71"/>
      <c r="N18" s="72">
        <f>分析係数表!H21</f>
        <v>9.3136214282663271E-4</v>
      </c>
      <c r="O18" s="73">
        <f t="shared" si="4"/>
        <v>7.8716888481267025E-3</v>
      </c>
      <c r="P18" s="67">
        <f>分析係数表!C21</f>
        <v>0.20026093416848378</v>
      </c>
      <c r="Q18" s="73">
        <f t="shared" si="5"/>
        <v>1.5763917622094894E-3</v>
      </c>
      <c r="R18" s="74">
        <v>4.6779695474343849E-3</v>
      </c>
      <c r="S18" s="75">
        <f t="shared" si="6"/>
        <v>0.20536498349716301</v>
      </c>
      <c r="T18" s="76">
        <f>分析係数表!F21</f>
        <v>0.42843035575162391</v>
      </c>
      <c r="U18" s="77">
        <f t="shared" si="7"/>
        <v>8.7984592938615921E-2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投入係数表!J19</f>
        <v>2.2612220209106507E-5</v>
      </c>
      <c r="E19" s="68">
        <f t="shared" si="0"/>
        <v>2.2612220209106506E-3</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3.6644068775762239E-4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投入係数表!J20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1.9272065800586064E-4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投入係数表!J21</f>
        <v>0</v>
      </c>
      <c r="E21" s="68">
        <f t="shared" si="0"/>
        <v>0</v>
      </c>
      <c r="F21" s="67">
        <f>分析係数表!C24</f>
        <v>0.65025853558407531</v>
      </c>
      <c r="G21" s="68">
        <f t="shared" si="1"/>
        <v>0</v>
      </c>
      <c r="H21" s="68">
        <v>1.6606619874625979E-2</v>
      </c>
      <c r="I21" s="68">
        <f t="shared" si="2"/>
        <v>1.6606619874625979E-2</v>
      </c>
      <c r="J21" s="67">
        <f>分析係数表!G24</f>
        <v>0.20860957299762456</v>
      </c>
      <c r="K21" s="69">
        <f t="shared" si="3"/>
        <v>3.464299880979591E-3</v>
      </c>
      <c r="L21" s="70"/>
      <c r="M21" s="71"/>
      <c r="N21" s="72">
        <f>分析係数表!H24</f>
        <v>1.012294301444671E-3</v>
      </c>
      <c r="O21" s="73">
        <f t="shared" si="4"/>
        <v>8.5557114652742641E-3</v>
      </c>
      <c r="P21" s="67">
        <f>分析係数表!C24</f>
        <v>0.65025853558407531</v>
      </c>
      <c r="Q21" s="73">
        <f t="shared" si="5"/>
        <v>5.5634244082891264E-3</v>
      </c>
      <c r="R21" s="74">
        <v>1.1609636804609955E-2</v>
      </c>
      <c r="S21" s="75">
        <f t="shared" si="6"/>
        <v>2.8216256679235933E-2</v>
      </c>
      <c r="T21" s="76">
        <f>分析係数表!F24</f>
        <v>0.3934811577649211</v>
      </c>
      <c r="U21" s="77">
        <f t="shared" si="7"/>
        <v>1.1102565345937943E-2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投入係数表!J22</f>
        <v>4.2397912892074702E-6</v>
      </c>
      <c r="E22" s="68">
        <f t="shared" si="0"/>
        <v>4.2397912892074702E-4</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3.6399774983923825E-3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投入係数表!J23</f>
        <v>1.4132637630691567E-6</v>
      </c>
      <c r="E23" s="68">
        <f t="shared" si="0"/>
        <v>1.4132637630691566E-4</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8.1792275882966184E-2</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投入係数表!J24</f>
        <v>3.1091802787521447E-5</v>
      </c>
      <c r="E24" s="68">
        <f t="shared" si="0"/>
        <v>3.1091802787521446E-3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7.6379811206012865E-2</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投入係数表!J25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6.2080481257070975E-2</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投入係数表!J26</f>
        <v>3.6872051578474298E-3</v>
      </c>
      <c r="E26" s="68">
        <f t="shared" si="0"/>
        <v>0.36872051578474296</v>
      </c>
      <c r="F26" s="67">
        <f>分析係数表!C29</f>
        <v>0.21798273531536294</v>
      </c>
      <c r="G26" s="68">
        <f t="shared" si="1"/>
        <v>8.0374706597649725E-2</v>
      </c>
      <c r="H26" s="68">
        <v>0.10832331064318458</v>
      </c>
      <c r="I26" s="68">
        <f t="shared" si="2"/>
        <v>0.10832331064318458</v>
      </c>
      <c r="J26" s="67">
        <f>分析係数表!G29</f>
        <v>0.25500731246508535</v>
      </c>
      <c r="K26" s="69">
        <f t="shared" si="3"/>
        <v>2.7623236324439075E-2</v>
      </c>
      <c r="L26" s="70"/>
      <c r="M26" s="71"/>
      <c r="N26" s="72">
        <f>分析係数表!H29</f>
        <v>1.0983971257521954E-2</v>
      </c>
      <c r="O26" s="73">
        <f t="shared" si="4"/>
        <v>9.2834355274062544E-2</v>
      </c>
      <c r="P26" s="67">
        <f>分析係数表!C29</f>
        <v>0.21798273531536294</v>
      </c>
      <c r="Q26" s="73">
        <f t="shared" si="5"/>
        <v>2.0236286693878343E-2</v>
      </c>
      <c r="R26" s="74">
        <v>3.1211406901345148E-2</v>
      </c>
      <c r="S26" s="75">
        <f t="shared" si="6"/>
        <v>0.13953471754452973</v>
      </c>
      <c r="T26" s="76">
        <f>分析係数表!F29</f>
        <v>0.40506035137493174</v>
      </c>
      <c r="U26" s="77">
        <f t="shared" si="7"/>
        <v>5.6519981717589061E-2</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投入係数表!J27</f>
        <v>3.2307209623760923E-3</v>
      </c>
      <c r="E27" s="68">
        <f t="shared" si="0"/>
        <v>0.32307209623760924</v>
      </c>
      <c r="F27" s="67">
        <f>分析係数表!C30</f>
        <v>1</v>
      </c>
      <c r="G27" s="68">
        <f t="shared" si="1"/>
        <v>0.32307209623760924</v>
      </c>
      <c r="H27" s="68">
        <v>0.41538152089115066</v>
      </c>
      <c r="I27" s="68">
        <f t="shared" si="2"/>
        <v>0.41538152089115066</v>
      </c>
      <c r="J27" s="67">
        <f>分析係数表!G30</f>
        <v>0.34480244300890089</v>
      </c>
      <c r="K27" s="69">
        <f t="shared" si="3"/>
        <v>0.14322456318402155</v>
      </c>
      <c r="L27" s="70"/>
      <c r="M27" s="71"/>
      <c r="N27" s="72">
        <f>分析係数表!H30</f>
        <v>0</v>
      </c>
      <c r="O27" s="73">
        <f t="shared" si="4"/>
        <v>0</v>
      </c>
      <c r="P27" s="67">
        <f>分析係数表!C30</f>
        <v>1</v>
      </c>
      <c r="Q27" s="73">
        <f t="shared" si="5"/>
        <v>0</v>
      </c>
      <c r="R27" s="74">
        <v>5.181887484992178E-2</v>
      </c>
      <c r="S27" s="75">
        <f t="shared" si="6"/>
        <v>0.46720039574107242</v>
      </c>
      <c r="T27" s="76">
        <f>分析係数表!F30</f>
        <v>0.4506615325054556</v>
      </c>
      <c r="U27" s="77">
        <f t="shared" si="7"/>
        <v>0.21054924633182703</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投入係数表!J28</f>
        <v>3.0106757944662246E-2</v>
      </c>
      <c r="E28" s="68">
        <f t="shared" si="0"/>
        <v>3.0106757944662244</v>
      </c>
      <c r="F28" s="67">
        <f>分析係数表!C31</f>
        <v>0.99579475994795519</v>
      </c>
      <c r="G28" s="68">
        <f t="shared" si="1"/>
        <v>2.9980151800316133</v>
      </c>
      <c r="H28" s="68">
        <v>3.4668563696824157</v>
      </c>
      <c r="I28" s="68">
        <f t="shared" si="2"/>
        <v>3.4668563696824157</v>
      </c>
      <c r="J28" s="67">
        <f>分析係数表!G31</f>
        <v>7.0701677135993485E-2</v>
      </c>
      <c r="K28" s="69">
        <f t="shared" si="3"/>
        <v>0.24511255972614862</v>
      </c>
      <c r="L28" s="70"/>
      <c r="M28" s="71"/>
      <c r="N28" s="72">
        <f>分析係数表!H31</f>
        <v>0.174828557104864</v>
      </c>
      <c r="O28" s="73">
        <f t="shared" si="4"/>
        <v>1.4776164286855824</v>
      </c>
      <c r="P28" s="67">
        <f>分析係数表!C31</f>
        <v>0.99579475994795519</v>
      </c>
      <c r="Q28" s="73">
        <f t="shared" si="5"/>
        <v>1.4714026968981144</v>
      </c>
      <c r="R28" s="74">
        <v>1.6840429671772568</v>
      </c>
      <c r="S28" s="75">
        <f t="shared" si="6"/>
        <v>5.1508993368596725</v>
      </c>
      <c r="T28" s="76">
        <f>分析係数表!F31</f>
        <v>0.32317167652288298</v>
      </c>
      <c r="U28" s="77">
        <f t="shared" si="7"/>
        <v>1.6646247742935465</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投入係数表!J29</f>
        <v>2.5000635968693381E-3</v>
      </c>
      <c r="E29" s="68">
        <f t="shared" si="0"/>
        <v>0.2500063596869338</v>
      </c>
      <c r="F29" s="67">
        <f>分析係数表!C32</f>
        <v>0.99964031202931458</v>
      </c>
      <c r="G29" s="68">
        <f t="shared" si="1"/>
        <v>0.24991643540675956</v>
      </c>
      <c r="H29" s="68">
        <v>0.29707284140439894</v>
      </c>
      <c r="I29" s="68">
        <f t="shared" si="2"/>
        <v>0.29707284140439894</v>
      </c>
      <c r="J29" s="67">
        <f>分析係数表!G32</f>
        <v>0.14056358670308441</v>
      </c>
      <c r="K29" s="69">
        <f t="shared" si="3"/>
        <v>4.1757624099878876E-2</v>
      </c>
      <c r="L29" s="70"/>
      <c r="M29" s="71"/>
      <c r="N29" s="72">
        <f>分析係数表!H32</f>
        <v>5.58720937888101E-3</v>
      </c>
      <c r="O29" s="73">
        <f t="shared" si="4"/>
        <v>4.7221989962365603E-2</v>
      </c>
      <c r="P29" s="67">
        <f>分析係数表!C32</f>
        <v>0.99964031202931458</v>
      </c>
      <c r="Q29" s="73">
        <f t="shared" si="5"/>
        <v>4.720500478062431E-2</v>
      </c>
      <c r="R29" s="74">
        <v>6.8691713543932373E-2</v>
      </c>
      <c r="S29" s="75">
        <f t="shared" si="6"/>
        <v>0.36576455494833132</v>
      </c>
      <c r="T29" s="76">
        <f>分析係数表!F32</f>
        <v>0.48930784091666113</v>
      </c>
      <c r="U29" s="77">
        <f t="shared" si="7"/>
        <v>0.17897146466561145</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投入係数表!J30</f>
        <v>2.3573239567993534E-3</v>
      </c>
      <c r="E30" s="68">
        <f t="shared" si="0"/>
        <v>0.23573239567993534</v>
      </c>
      <c r="F30" s="67">
        <f>分析係数表!C33</f>
        <v>0.86108134654879898</v>
      </c>
      <c r="G30" s="68">
        <f t="shared" si="1"/>
        <v>0.20298476869725302</v>
      </c>
      <c r="H30" s="68">
        <v>0.2470852462423084</v>
      </c>
      <c r="I30" s="68">
        <f t="shared" si="2"/>
        <v>0.2470852462423084</v>
      </c>
      <c r="J30" s="67">
        <f>分析係数表!G33</f>
        <v>0.50957339603627816</v>
      </c>
      <c r="K30" s="69">
        <f t="shared" si="3"/>
        <v>0.12590806803815313</v>
      </c>
      <c r="L30" s="70"/>
      <c r="M30" s="71"/>
      <c r="N30" s="72">
        <f>分析係数表!H33</f>
        <v>9.6636851302253027E-4</v>
      </c>
      <c r="O30" s="73">
        <f t="shared" si="4"/>
        <v>8.1675557737976717E-3</v>
      </c>
      <c r="P30" s="67">
        <f>分析係数表!C33</f>
        <v>0.86108134654879898</v>
      </c>
      <c r="Q30" s="73">
        <f t="shared" si="5"/>
        <v>7.0329299237141167E-3</v>
      </c>
      <c r="R30" s="74">
        <v>3.7349125828884708E-2</v>
      </c>
      <c r="S30" s="75">
        <f t="shared" si="6"/>
        <v>0.2844343720711931</v>
      </c>
      <c r="T30" s="76">
        <f>分析係数表!F33</f>
        <v>0.6614299372109248</v>
      </c>
      <c r="U30" s="77">
        <f t="shared" si="7"/>
        <v>0.18813340885967808</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投入係数表!J31</f>
        <v>4.023420607081582E-2</v>
      </c>
      <c r="E31" s="68">
        <f t="shared" si="0"/>
        <v>4.0234206070815821</v>
      </c>
      <c r="F31" s="67">
        <f>分析係数表!C34</f>
        <v>0.32336264537596071</v>
      </c>
      <c r="G31" s="68">
        <f t="shared" si="1"/>
        <v>1.3010239309660543</v>
      </c>
      <c r="H31" s="68">
        <v>1.4140312287441712</v>
      </c>
      <c r="I31" s="68">
        <f t="shared" si="2"/>
        <v>1.4140312287441712</v>
      </c>
      <c r="J31" s="67">
        <f>分析係数表!G34</f>
        <v>0.42577322034702936</v>
      </c>
      <c r="K31" s="69">
        <f t="shared" si="3"/>
        <v>0.6020566299336727</v>
      </c>
      <c r="L31" s="70"/>
      <c r="M31" s="71"/>
      <c r="N31" s="72">
        <f>分析係数表!H34</f>
        <v>0.1563846962426603</v>
      </c>
      <c r="O31" s="73">
        <f t="shared" si="4"/>
        <v>1.3217325601134897</v>
      </c>
      <c r="P31" s="67">
        <f>分析係数表!C34</f>
        <v>0.32336264537596071</v>
      </c>
      <c r="Q31" s="73">
        <f t="shared" si="5"/>
        <v>0.42739893711783905</v>
      </c>
      <c r="R31" s="74">
        <v>0.48144650520607063</v>
      </c>
      <c r="S31" s="75">
        <f t="shared" si="6"/>
        <v>1.8954777339502418</v>
      </c>
      <c r="T31" s="76">
        <f>分析係数表!F34</f>
        <v>0.70466108064911737</v>
      </c>
      <c r="U31" s="77">
        <f t="shared" si="7"/>
        <v>1.3356693883517174</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投入係数表!J32</f>
        <v>5.9526669700472878E-3</v>
      </c>
      <c r="E32" s="68">
        <f t="shared" si="0"/>
        <v>0.59526669700472878</v>
      </c>
      <c r="F32" s="67">
        <f>分析係数表!C35</f>
        <v>0.71309503437584931</v>
      </c>
      <c r="G32" s="68">
        <f t="shared" si="1"/>
        <v>0.42448172576338533</v>
      </c>
      <c r="H32" s="68">
        <v>0.57916933961664774</v>
      </c>
      <c r="I32" s="68">
        <f t="shared" si="2"/>
        <v>0.57916933961664774</v>
      </c>
      <c r="J32" s="67">
        <f>分析係数表!G35</f>
        <v>0.31495703902204752</v>
      </c>
      <c r="K32" s="69">
        <f t="shared" si="3"/>
        <v>0.18241346029801403</v>
      </c>
      <c r="L32" s="70"/>
      <c r="M32" s="71"/>
      <c r="N32" s="72">
        <f>分析係数表!H35</f>
        <v>4.5217953193592612E-2</v>
      </c>
      <c r="O32" s="73">
        <f t="shared" si="4"/>
        <v>0.38217320795201631</v>
      </c>
      <c r="P32" s="67">
        <f>分析係数表!C35</f>
        <v>0.71309503437584931</v>
      </c>
      <c r="Q32" s="73">
        <f t="shared" si="5"/>
        <v>0.27252581686207167</v>
      </c>
      <c r="R32" s="74">
        <v>0.40966242413856196</v>
      </c>
      <c r="S32" s="75">
        <f t="shared" si="6"/>
        <v>0.98883176375520976</v>
      </c>
      <c r="T32" s="76">
        <f>分析係数表!F35</f>
        <v>0.6471226839613694</v>
      </c>
      <c r="U32" s="77">
        <f t="shared" si="7"/>
        <v>0.63989546494752614</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投入係数表!J33</f>
        <v>1.7397276923381319E-3</v>
      </c>
      <c r="E33" s="68">
        <f t="shared" si="0"/>
        <v>0.17397276923381319</v>
      </c>
      <c r="F33" s="67">
        <f>分析係数表!C36</f>
        <v>0.97060797996518033</v>
      </c>
      <c r="G33" s="68">
        <f t="shared" si="1"/>
        <v>0.1688593581149799</v>
      </c>
      <c r="H33" s="68">
        <v>0.28264360046218634</v>
      </c>
      <c r="I33" s="68">
        <f t="shared" si="2"/>
        <v>0.28264360046218634</v>
      </c>
      <c r="J33" s="67">
        <f>分析係数表!G36</f>
        <v>5.0335711627756477E-2</v>
      </c>
      <c r="K33" s="69">
        <f t="shared" si="3"/>
        <v>1.4227066766295428E-2</v>
      </c>
      <c r="L33" s="70"/>
      <c r="M33" s="71"/>
      <c r="N33" s="72">
        <f>分析係数表!H36</f>
        <v>0.16953071230897843</v>
      </c>
      <c r="O33" s="73">
        <f t="shared" si="4"/>
        <v>1.4328400910170658</v>
      </c>
      <c r="P33" s="67">
        <f>分析係数表!C36</f>
        <v>0.97060797996518033</v>
      </c>
      <c r="Q33" s="73">
        <f t="shared" si="5"/>
        <v>1.3907260263551993</v>
      </c>
      <c r="R33" s="74">
        <v>1.4742195466823953</v>
      </c>
      <c r="S33" s="75">
        <f t="shared" si="6"/>
        <v>1.7568631471445817</v>
      </c>
      <c r="T33" s="76">
        <f>分析係数表!F36</f>
        <v>0.84929702794091477</v>
      </c>
      <c r="U33" s="77">
        <f t="shared" si="7"/>
        <v>1.4920986493688153</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投入係数表!J34</f>
        <v>2.1703491609453038E-2</v>
      </c>
      <c r="E34" s="68">
        <f t="shared" si="0"/>
        <v>2.1703491609453041</v>
      </c>
      <c r="F34" s="67">
        <f>分析係数表!C37</f>
        <v>0.36942311263039118</v>
      </c>
      <c r="G34" s="68">
        <f t="shared" si="1"/>
        <v>0.80177714253117205</v>
      </c>
      <c r="H34" s="68">
        <v>0.95846020515693486</v>
      </c>
      <c r="I34" s="68">
        <f t="shared" si="2"/>
        <v>0.95846020515693486</v>
      </c>
      <c r="J34" s="67">
        <f>分析係数表!G37</f>
        <v>0.39597111115274369</v>
      </c>
      <c r="K34" s="69">
        <f t="shared" si="3"/>
        <v>0.37952255243167821</v>
      </c>
      <c r="L34" s="70"/>
      <c r="M34" s="71"/>
      <c r="N34" s="72">
        <f>分析係数表!H37</f>
        <v>4.1543568960461748E-2</v>
      </c>
      <c r="O34" s="73">
        <f t="shared" si="4"/>
        <v>0.35111803825842403</v>
      </c>
      <c r="P34" s="67">
        <f>分析係数表!C37</f>
        <v>0.36942311263039118</v>
      </c>
      <c r="Q34" s="73">
        <f t="shared" si="5"/>
        <v>0.12971111859410378</v>
      </c>
      <c r="R34" s="74">
        <v>0.18537088655470718</v>
      </c>
      <c r="S34" s="75">
        <f t="shared" si="6"/>
        <v>1.1438310917116421</v>
      </c>
      <c r="T34" s="76">
        <f>分析係数表!F37</f>
        <v>0.66956741667759523</v>
      </c>
      <c r="U34" s="77">
        <f t="shared" si="7"/>
        <v>0.76587202919287767</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投入係数表!J35</f>
        <v>1.1250992817793556E-2</v>
      </c>
      <c r="E35" s="68">
        <f t="shared" si="0"/>
        <v>1.1250992817793557</v>
      </c>
      <c r="F35" s="67">
        <f>分析係数表!C38</f>
        <v>0.27616293516884927</v>
      </c>
      <c r="G35" s="68">
        <f t="shared" si="1"/>
        <v>0.31071072001255107</v>
      </c>
      <c r="H35" s="68">
        <v>0.41568783080361965</v>
      </c>
      <c r="I35" s="68">
        <f t="shared" si="2"/>
        <v>0.41568783080361965</v>
      </c>
      <c r="J35" s="67">
        <f>分析係数表!G38</f>
        <v>0.16816004220594116</v>
      </c>
      <c r="K35" s="69">
        <f t="shared" si="3"/>
        <v>6.9902083172432808E-2</v>
      </c>
      <c r="L35" s="70"/>
      <c r="M35" s="71"/>
      <c r="N35" s="72">
        <f>分析係数表!H38</f>
        <v>1.978405886979525E-2</v>
      </c>
      <c r="O35" s="73">
        <f t="shared" si="4"/>
        <v>0.1672109573870004</v>
      </c>
      <c r="P35" s="67">
        <f>分析係数表!C38</f>
        <v>0.27616293516884927</v>
      </c>
      <c r="Q35" s="73">
        <f t="shared" si="5"/>
        <v>4.6177468784387408E-2</v>
      </c>
      <c r="R35" s="74">
        <v>7.9659660153837783E-2</v>
      </c>
      <c r="S35" s="75">
        <f t="shared" si="6"/>
        <v>0.49534749095745745</v>
      </c>
      <c r="T35" s="76">
        <f>分析係数表!F38</f>
        <v>0.50796041491163135</v>
      </c>
      <c r="U35" s="77">
        <f t="shared" si="7"/>
        <v>0.25161691703218564</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投入係数表!J36</f>
        <v>0</v>
      </c>
      <c r="E36" s="68">
        <f t="shared" si="0"/>
        <v>0</v>
      </c>
      <c r="F36" s="67">
        <f>分析係数表!C39</f>
        <v>1</v>
      </c>
      <c r="G36" s="68">
        <f t="shared" si="1"/>
        <v>0</v>
      </c>
      <c r="H36" s="68">
        <v>1.4297194348632053E-2</v>
      </c>
      <c r="I36" s="68">
        <f t="shared" si="2"/>
        <v>1.4297194348632053E-2</v>
      </c>
      <c r="J36" s="67">
        <f>分析係数表!G39</f>
        <v>0.35248448442068531</v>
      </c>
      <c r="K36" s="69">
        <f t="shared" si="3"/>
        <v>5.0395391786399049E-3</v>
      </c>
      <c r="L36" s="70"/>
      <c r="M36" s="71"/>
      <c r="N36" s="72">
        <f>分析係数表!H39</f>
        <v>3.7835784153932967E-3</v>
      </c>
      <c r="O36" s="73">
        <f t="shared" si="4"/>
        <v>3.1978057351648513E-2</v>
      </c>
      <c r="P36" s="67">
        <f>分析係数表!C39</f>
        <v>1</v>
      </c>
      <c r="Q36" s="73">
        <f t="shared" si="5"/>
        <v>3.1978057351648513E-2</v>
      </c>
      <c r="R36" s="74">
        <v>3.3779933796010929E-2</v>
      </c>
      <c r="S36" s="75">
        <f t="shared" si="6"/>
        <v>4.8077128144642982E-2</v>
      </c>
      <c r="T36" s="76">
        <f>分析係数表!F39</f>
        <v>0.70432763167329249</v>
      </c>
      <c r="U36" s="77">
        <f t="shared" si="7"/>
        <v>3.3862049803769785E-2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投入係数表!J37</f>
        <v>1.9079060801433615E-4</v>
      </c>
      <c r="E37" s="68">
        <f t="shared" si="0"/>
        <v>1.9079060801433616E-2</v>
      </c>
      <c r="F37" s="67">
        <f>分析係数表!C40</f>
        <v>0.8594947788612175</v>
      </c>
      <c r="G37" s="68">
        <f t="shared" si="1"/>
        <v>1.639835314440791E-2</v>
      </c>
      <c r="H37" s="68">
        <v>2.0294629786509914E-2</v>
      </c>
      <c r="I37" s="68">
        <f t="shared" si="2"/>
        <v>2.0294629786509914E-2</v>
      </c>
      <c r="J37" s="67">
        <f>分析係数表!G40</f>
        <v>0.52539426735800443</v>
      </c>
      <c r="K37" s="69">
        <f t="shared" si="3"/>
        <v>1.0662682147985309E-2</v>
      </c>
      <c r="L37" s="70"/>
      <c r="M37" s="71"/>
      <c r="N37" s="72">
        <f>分析係数表!H40</f>
        <v>2.8625897198815951E-2</v>
      </c>
      <c r="O37" s="73">
        <f t="shared" si="4"/>
        <v>0.24194042831037152</v>
      </c>
      <c r="P37" s="67">
        <f>分析係数表!C40</f>
        <v>0.8594947788612175</v>
      </c>
      <c r="Q37" s="73">
        <f t="shared" si="5"/>
        <v>0.20794653492821102</v>
      </c>
      <c r="R37" s="74">
        <v>0.20889994594912789</v>
      </c>
      <c r="S37" s="75">
        <f t="shared" si="6"/>
        <v>0.22919457573563781</v>
      </c>
      <c r="T37" s="76">
        <f>分析係数表!F40</f>
        <v>0.72756745394375155</v>
      </c>
      <c r="U37" s="77">
        <f t="shared" si="7"/>
        <v>0.16675451392569635</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投入係数表!J38</f>
        <v>1.1306110104553253E-5</v>
      </c>
      <c r="E38" s="68">
        <f t="shared" si="0"/>
        <v>1.1306110104553253E-3</v>
      </c>
      <c r="F38" s="67">
        <f>分析係数表!C41</f>
        <v>0.99990471917963208</v>
      </c>
      <c r="G38" s="68">
        <f t="shared" si="1"/>
        <v>1.1305032849107321E-3</v>
      </c>
      <c r="H38" s="68">
        <v>2.9604203414026198E-3</v>
      </c>
      <c r="I38" s="68">
        <f t="shared" si="2"/>
        <v>2.9604203414026198E-3</v>
      </c>
      <c r="J38" s="67">
        <f>分析係数表!G41</f>
        <v>0.44685264209908465</v>
      </c>
      <c r="K38" s="69">
        <f t="shared" si="3"/>
        <v>1.3228716512796348E-3</v>
      </c>
      <c r="L38" s="70"/>
      <c r="M38" s="71"/>
      <c r="N38" s="72">
        <f>分析係数表!H41</f>
        <v>4.1570867506027356E-2</v>
      </c>
      <c r="O38" s="73">
        <f t="shared" si="4"/>
        <v>0.35134876017293809</v>
      </c>
      <c r="P38" s="67">
        <f>分析係数表!C41</f>
        <v>0.99990471917963208</v>
      </c>
      <c r="Q38" s="73">
        <f t="shared" si="5"/>
        <v>0.35131528337483359</v>
      </c>
      <c r="R38" s="74">
        <v>0.3592676856221303</v>
      </c>
      <c r="S38" s="75">
        <f t="shared" si="6"/>
        <v>0.36222810596353294</v>
      </c>
      <c r="T38" s="76">
        <f>分析係数表!F41</f>
        <v>0.55239581515617808</v>
      </c>
      <c r="U38" s="77">
        <f t="shared" si="7"/>
        <v>0.20009328986620423</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投入係数表!J39</f>
        <v>1.40761070801688E-3</v>
      </c>
      <c r="E39" s="68">
        <f>$C$12*D39</f>
        <v>0.14076107080168801</v>
      </c>
      <c r="F39" s="67">
        <f>分析係数表!C42</f>
        <v>0.63104308840742951</v>
      </c>
      <c r="G39" s="68">
        <f>E39*F39</f>
        <v>8.8826300846234052E-2</v>
      </c>
      <c r="H39" s="68">
        <v>0.10078684233106776</v>
      </c>
      <c r="I39" s="68">
        <f>C39+H39</f>
        <v>0.10078684233106776</v>
      </c>
      <c r="J39" s="67">
        <f>分析係数表!G42</f>
        <v>0.48778127268328092</v>
      </c>
      <c r="K39" s="69">
        <f>I39*J39</f>
        <v>4.9161934221977399E-2</v>
      </c>
      <c r="L39" s="70"/>
      <c r="M39" s="71"/>
      <c r="N39" s="72">
        <f>分析係数表!H42</f>
        <v>1.0655104073296274E-2</v>
      </c>
      <c r="O39" s="73">
        <f t="shared" si="4"/>
        <v>9.0054834798034361E-2</v>
      </c>
      <c r="P39" s="67">
        <f>分析係数表!C42</f>
        <v>0.63104308840742951</v>
      </c>
      <c r="Q39" s="73">
        <f>O39*P39</f>
        <v>5.6828481076972456E-2</v>
      </c>
      <c r="R39" s="74">
        <v>6.1937251864515555E-2</v>
      </c>
      <c r="S39" s="75">
        <f>I39+R39</f>
        <v>0.16272409419558331</v>
      </c>
      <c r="T39" s="76">
        <f>分析係数表!F42</f>
        <v>0.56029864159552034</v>
      </c>
      <c r="U39" s="77">
        <f t="shared" si="7"/>
        <v>9.1174088932646821E-2</v>
      </c>
      <c r="V39" s="78">
        <f>分析係数表!D42</f>
        <v>0.23200027651999586</v>
      </c>
      <c r="W39" s="79">
        <f t="shared" si="8"/>
        <v>0</v>
      </c>
      <c r="X39" s="67">
        <f>分析係数表!E42</f>
        <v>0.19107531713387024</v>
      </c>
      <c r="Y39" s="80">
        <f t="shared" si="9"/>
        <v>0</v>
      </c>
    </row>
    <row r="40" spans="1:25" x14ac:dyDescent="0.15">
      <c r="A40" s="6" t="s">
        <v>192</v>
      </c>
      <c r="B40" s="5" t="s">
        <v>41</v>
      </c>
      <c r="C40" s="81"/>
      <c r="D40" s="67">
        <f>投入係数表!J40</f>
        <v>4.4799048025529198E-2</v>
      </c>
      <c r="E40" s="68">
        <f>$C$12*D40</f>
        <v>4.4799048025529196</v>
      </c>
      <c r="F40" s="67">
        <f>分析係数表!C43</f>
        <v>0.62059958859811692</v>
      </c>
      <c r="G40" s="68">
        <f>E40*F40</f>
        <v>2.7802270774230702</v>
      </c>
      <c r="H40" s="68">
        <v>3.5230826112049947</v>
      </c>
      <c r="I40" s="68">
        <f>C40+H40</f>
        <v>3.5230826112049947</v>
      </c>
      <c r="J40" s="67">
        <f>分析係数表!G43</f>
        <v>0.36935703048307378</v>
      </c>
      <c r="K40" s="69">
        <f>I40*J40</f>
        <v>1.3012753314212304</v>
      </c>
      <c r="L40" s="70"/>
      <c r="M40" s="71"/>
      <c r="N40" s="72">
        <f>分析係数表!H43</f>
        <v>1.5056593096551102E-2</v>
      </c>
      <c r="O40" s="73">
        <f t="shared" si="4"/>
        <v>0.1272553505440952</v>
      </c>
      <c r="P40" s="67">
        <f>分析係数表!C43</f>
        <v>0.62059958859811692</v>
      </c>
      <c r="Q40" s="73">
        <f>O40*P40</f>
        <v>7.8974618194574631E-2</v>
      </c>
      <c r="R40" s="74">
        <v>0.31800635484106449</v>
      </c>
      <c r="S40" s="75">
        <f>I40+R40</f>
        <v>3.8410889660460592</v>
      </c>
      <c r="T40" s="76">
        <f>分析係数表!F43</f>
        <v>0.6240370889543333</v>
      </c>
      <c r="U40" s="77">
        <f t="shared" si="7"/>
        <v>2.3969819767859928</v>
      </c>
      <c r="V40" s="78">
        <f>分析係数表!D43</f>
        <v>0.12357626341216665</v>
      </c>
      <c r="W40" s="79">
        <f t="shared" si="8"/>
        <v>0</v>
      </c>
      <c r="X40" s="67">
        <f>分析係数表!E43</f>
        <v>9.9504023114151852E-2</v>
      </c>
      <c r="Y40" s="80">
        <f t="shared" si="9"/>
        <v>0</v>
      </c>
    </row>
    <row r="41" spans="1:25" x14ac:dyDescent="0.15">
      <c r="A41" s="6" t="s">
        <v>337</v>
      </c>
      <c r="B41" s="5" t="s">
        <v>42</v>
      </c>
      <c r="C41" s="81"/>
      <c r="D41" s="67">
        <f>投入係数表!J41</f>
        <v>8.9035617073356867E-5</v>
      </c>
      <c r="E41" s="68">
        <f>$C$12*D41</f>
        <v>8.9035617073356874E-3</v>
      </c>
      <c r="F41" s="67">
        <f>分析係数表!C44</f>
        <v>0.64669075076632776</v>
      </c>
      <c r="G41" s="68">
        <f>E41*F41</f>
        <v>5.7578510050112428E-3</v>
      </c>
      <c r="H41" s="68">
        <v>1.276724324579726E-2</v>
      </c>
      <c r="I41" s="68">
        <f>C41+H41</f>
        <v>1.276724324579726E-2</v>
      </c>
      <c r="J41" s="67">
        <f>分析係数表!G44</f>
        <v>0.2706786499583716</v>
      </c>
      <c r="K41" s="69">
        <f>I41*J41</f>
        <v>3.4558201654625404E-3</v>
      </c>
      <c r="L41" s="70"/>
      <c r="M41" s="71"/>
      <c r="N41" s="72">
        <f>分析係数表!H44</f>
        <v>0.11660878839741158</v>
      </c>
      <c r="O41" s="73">
        <f t="shared" si="4"/>
        <v>0.98555444441371731</v>
      </c>
      <c r="P41" s="67">
        <f>分析係数表!C44</f>
        <v>0.64669075076632776</v>
      </c>
      <c r="Q41" s="73">
        <f>O41*P41</f>
        <v>0.63734894357899785</v>
      </c>
      <c r="R41" s="74">
        <v>0.64923214547963559</v>
      </c>
      <c r="S41" s="75">
        <f>I41+R41</f>
        <v>0.66199938872543285</v>
      </c>
      <c r="T41" s="76">
        <f>分析係数表!F44</f>
        <v>0.52072668274875644</v>
      </c>
      <c r="U41" s="77">
        <f t="shared" si="7"/>
        <v>0.34472074567269917</v>
      </c>
      <c r="V41" s="78">
        <f>分析係数表!D44</f>
        <v>0.15730632111521464</v>
      </c>
      <c r="W41" s="79">
        <f t="shared" si="8"/>
        <v>0</v>
      </c>
      <c r="X41" s="67">
        <f>分析係数表!E44</f>
        <v>0.11255043442990414</v>
      </c>
      <c r="Y41" s="80">
        <f t="shared" si="9"/>
        <v>0</v>
      </c>
    </row>
    <row r="42" spans="1:25" x14ac:dyDescent="0.15">
      <c r="A42" s="6" t="s">
        <v>338</v>
      </c>
      <c r="B42" s="5" t="s">
        <v>276</v>
      </c>
      <c r="C42" s="81"/>
      <c r="D42" s="67">
        <f>投入係数表!J42</f>
        <v>8.7481026933980801E-4</v>
      </c>
      <c r="E42" s="68">
        <f>$C$12*D42</f>
        <v>8.7481026933980799E-2</v>
      </c>
      <c r="F42" s="67">
        <f>分析係数表!C45</f>
        <v>1</v>
      </c>
      <c r="G42" s="68">
        <f>E42*F42</f>
        <v>8.7481026933980799E-2</v>
      </c>
      <c r="H42" s="68">
        <v>0.11275306000355838</v>
      </c>
      <c r="I42" s="68">
        <f>C42+H42</f>
        <v>0.11275306000355838</v>
      </c>
      <c r="J42" s="67">
        <f>分析係数表!G45</f>
        <v>0</v>
      </c>
      <c r="K42" s="69">
        <f>I42*J42</f>
        <v>0</v>
      </c>
      <c r="L42" s="70"/>
      <c r="M42" s="71"/>
      <c r="N42" s="72">
        <f>分析係数表!H45</f>
        <v>0</v>
      </c>
      <c r="O42" s="73">
        <f t="shared" si="4"/>
        <v>0</v>
      </c>
      <c r="P42" s="67">
        <f>分析係数表!C45</f>
        <v>1</v>
      </c>
      <c r="Q42" s="73">
        <f>O42*P42</f>
        <v>0</v>
      </c>
      <c r="R42" s="74">
        <v>1.1098790340927936E-2</v>
      </c>
      <c r="S42" s="75">
        <f>I42+R42</f>
        <v>0.12385185034448631</v>
      </c>
      <c r="T42" s="76">
        <f>分析係数表!F45</f>
        <v>0</v>
      </c>
      <c r="U42" s="77">
        <f t="shared" si="7"/>
        <v>0</v>
      </c>
      <c r="V42" s="78">
        <f>分析係数表!D45</f>
        <v>0</v>
      </c>
      <c r="W42" s="79">
        <f t="shared" si="8"/>
        <v>0</v>
      </c>
      <c r="X42" s="67">
        <f>分析係数表!E45</f>
        <v>0</v>
      </c>
      <c r="Y42" s="80">
        <f t="shared" si="9"/>
        <v>0</v>
      </c>
    </row>
    <row r="43" spans="1:25" x14ac:dyDescent="0.15">
      <c r="A43" s="6" t="s">
        <v>339</v>
      </c>
      <c r="B43" s="5" t="s">
        <v>277</v>
      </c>
      <c r="C43" s="81"/>
      <c r="D43" s="67">
        <f>投入係数表!J43</f>
        <v>5.3986675749241781E-4</v>
      </c>
      <c r="E43" s="68">
        <f>$C$12*D43</f>
        <v>5.3986675749241785E-2</v>
      </c>
      <c r="F43" s="67">
        <f>分析係数表!C46</f>
        <v>0.9523590920683499</v>
      </c>
      <c r="G43" s="68">
        <f>E43*F43</f>
        <v>5.1414701500336307E-2</v>
      </c>
      <c r="H43" s="68">
        <v>7.5365086674790235E-2</v>
      </c>
      <c r="I43" s="68">
        <f>C43+H43</f>
        <v>7.5365086674790235E-2</v>
      </c>
      <c r="J43" s="67">
        <f>分析係数表!G46</f>
        <v>9.2904052538843509E-3</v>
      </c>
      <c r="K43" s="69">
        <f>I43*J43</f>
        <v>7.0017219720292065E-4</v>
      </c>
      <c r="L43" s="70"/>
      <c r="M43" s="71"/>
      <c r="N43" s="72">
        <f>分析係数表!H46</f>
        <v>3.275825467872984E-5</v>
      </c>
      <c r="O43" s="73">
        <f t="shared" si="4"/>
        <v>2.7686629741687023E-4</v>
      </c>
      <c r="P43" s="67">
        <f>分析係数表!C46</f>
        <v>0.9523590920683499</v>
      </c>
      <c r="Q43" s="73">
        <f>O43*P43</f>
        <v>2.6367613563225625E-4</v>
      </c>
      <c r="R43" s="74">
        <v>9.4982673589822115E-3</v>
      </c>
      <c r="S43" s="75">
        <f>I43+R43</f>
        <v>8.4863354033772445E-2</v>
      </c>
      <c r="T43" s="76">
        <f>分析係数表!F46</f>
        <v>0.3134710876181323</v>
      </c>
      <c r="U43" s="77">
        <f t="shared" si="7"/>
        <v>2.6602207887889265E-2</v>
      </c>
      <c r="V43" s="78">
        <f>分析係数表!D46</f>
        <v>5.552885898873405E-3</v>
      </c>
      <c r="W43" s="79">
        <f t="shared" si="8"/>
        <v>0</v>
      </c>
      <c r="X43" s="67">
        <f>分析係数表!E46</f>
        <v>1.6017940092904054E-2</v>
      </c>
      <c r="Y43" s="80">
        <f t="shared" si="9"/>
        <v>0</v>
      </c>
    </row>
    <row r="44" spans="1:25" x14ac:dyDescent="0.15">
      <c r="A44" s="183">
        <v>40</v>
      </c>
      <c r="B44" s="12" t="s">
        <v>148</v>
      </c>
      <c r="C44" s="187">
        <f>SUM(C5:C43)</f>
        <v>100</v>
      </c>
      <c r="D44" s="83">
        <f>投入係数表!J44</f>
        <v>0.68278164226902327</v>
      </c>
      <c r="E44" s="82">
        <f>SUM(E5:E43)</f>
        <v>68.278164226902334</v>
      </c>
      <c r="F44" s="83">
        <f>分析係数表!C47</f>
        <v>0.46786164393083407</v>
      </c>
      <c r="G44" s="82">
        <f>SUM(G5:G43)</f>
        <v>12.557074453588477</v>
      </c>
      <c r="H44" s="82">
        <f>SUM(H5:H43)</f>
        <v>14.972014582543242</v>
      </c>
      <c r="I44" s="82">
        <f>SUM(I5:I43)</f>
        <v>114.97201458254322</v>
      </c>
      <c r="J44" s="83">
        <f>分析係数表!G47</f>
        <v>0.21497759441460212</v>
      </c>
      <c r="K44" s="84">
        <f>SUM(K5:K43)</f>
        <v>13.090039945436542</v>
      </c>
      <c r="L44" s="85">
        <f>最終需要_まとめ!$L$34</f>
        <v>0.64566666666666661</v>
      </c>
      <c r="M44" s="82">
        <f>K44*L44</f>
        <v>8.4518024581035274</v>
      </c>
      <c r="N44" s="86">
        <f>分析係数表!H47</f>
        <v>1</v>
      </c>
      <c r="O44" s="82">
        <f>SUM(O5:O43)</f>
        <v>8.4518024581035274</v>
      </c>
      <c r="P44" s="83">
        <f>分析係数表!C47</f>
        <v>0.46786164393083407</v>
      </c>
      <c r="Q44" s="87">
        <f>SUM(Q5:Q43)</f>
        <v>5.4276072477373551</v>
      </c>
      <c r="R44" s="82">
        <f>SUM(R5:R43)</f>
        <v>6.5121453188846683</v>
      </c>
      <c r="S44" s="88">
        <f>SUM(S5:S43)</f>
        <v>121.48415990142789</v>
      </c>
      <c r="T44" s="89">
        <f>分析係数表!F47</f>
        <v>0.45241141751681985</v>
      </c>
      <c r="U44" s="90">
        <f>SUM(U5:U43)</f>
        <v>41.586184429052111</v>
      </c>
      <c r="V44" s="91">
        <f>分析係数表!D47</f>
        <v>5.5289104631778725E-2</v>
      </c>
      <c r="W44" s="92">
        <f>SUM(W5:W43)</f>
        <v>2</v>
      </c>
      <c r="X44" s="83">
        <f>分析係数表!E47</f>
        <v>4.6297221440055228E-2</v>
      </c>
      <c r="Y44" s="93">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6" width="9" style="3" bestFit="1" customWidth="1"/>
    <col min="7" max="16384" width="8.875" style="3"/>
  </cols>
  <sheetData>
    <row r="1" spans="1:25" ht="13.5" x14ac:dyDescent="0.15">
      <c r="B1" s="52" t="s">
        <v>340</v>
      </c>
      <c r="C1" s="53"/>
      <c r="D1" s="53"/>
      <c r="E1" s="53"/>
      <c r="F1" s="54"/>
      <c r="G1" s="461" t="s">
        <v>609</v>
      </c>
      <c r="H1" s="365"/>
      <c r="I1" s="365"/>
    </row>
    <row r="2" spans="1:25" x14ac:dyDescent="0.15">
      <c r="B2" s="3" t="s">
        <v>300</v>
      </c>
      <c r="S2" s="3" t="s">
        <v>150</v>
      </c>
      <c r="U2" s="55" t="s">
        <v>207</v>
      </c>
      <c r="W2" s="3" t="s">
        <v>127</v>
      </c>
      <c r="Y2" s="3" t="s">
        <v>151</v>
      </c>
    </row>
    <row r="3" spans="1:25" ht="45" x14ac:dyDescent="0.15">
      <c r="B3" s="56"/>
      <c r="C3" s="57" t="s">
        <v>225</v>
      </c>
      <c r="D3" s="57" t="s">
        <v>241</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投入係数表!K5</f>
        <v>0</v>
      </c>
      <c r="E5" s="101">
        <f t="shared" ref="E5:E38" si="0">$C$13*D5</f>
        <v>0</v>
      </c>
      <c r="F5" s="67">
        <f>分析係数表!C8</f>
        <v>0.17777947964604235</v>
      </c>
      <c r="G5" s="101">
        <f t="shared" ref="G5:G38" si="1">E5*F5</f>
        <v>0</v>
      </c>
      <c r="H5" s="101">
        <f t="array" ref="H5:H43">MMULT(逆行列係数!C5:AO43,'9'!G5:G43)</f>
        <v>8.9982655781899304E-5</v>
      </c>
      <c r="I5" s="101">
        <f t="shared" ref="I5:I38" si="2">C5+H5</f>
        <v>8.9982655781899304E-5</v>
      </c>
      <c r="J5" s="98">
        <f>分析係数表!G8</f>
        <v>0.11983669088190757</v>
      </c>
      <c r="K5" s="102">
        <f t="shared" ref="K5:K38" si="3">I5*J5</f>
        <v>1.0783223705668559E-5</v>
      </c>
      <c r="L5" s="70" t="s">
        <v>180</v>
      </c>
      <c r="M5" s="71" t="s">
        <v>180</v>
      </c>
      <c r="N5" s="72">
        <f>分析係数表!H8</f>
        <v>9.9318531954874535E-3</v>
      </c>
      <c r="O5" s="73">
        <f t="shared" ref="O5:O43" si="4">$M$44*N5</f>
        <v>2.907640006172706E-2</v>
      </c>
      <c r="P5" s="67">
        <f>分析係数表!C8</f>
        <v>0.17777947964604235</v>
      </c>
      <c r="Q5" s="73">
        <f t="shared" ref="Q5:Q38" si="5">O5*P5</f>
        <v>5.1691872729539906E-3</v>
      </c>
      <c r="R5" s="74">
        <f t="array" ref="R5:R43">MMULT(逆行列係数!C5:AO43,'9'!Q5:Q43)</f>
        <v>8.736775095423659E-3</v>
      </c>
      <c r="S5" s="75">
        <f t="shared" ref="S5:S38" si="6">I5+R5</f>
        <v>8.8267577512055589E-3</v>
      </c>
      <c r="T5" s="76">
        <f>分析係数表!F8</f>
        <v>0.45371949933871308</v>
      </c>
      <c r="U5" s="77">
        <f t="shared" ref="U5:U43" si="7">S5*T5</f>
        <v>4.0048721076610914E-3</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98">
        <f>投入係数表!K6</f>
        <v>0</v>
      </c>
      <c r="E6" s="101">
        <f t="shared" si="0"/>
        <v>0</v>
      </c>
      <c r="F6" s="67">
        <f>分析係数表!C9</f>
        <v>0.42124201973302378</v>
      </c>
      <c r="G6" s="101">
        <f t="shared" si="1"/>
        <v>0</v>
      </c>
      <c r="H6" s="101">
        <v>9.1739253140599706E-5</v>
      </c>
      <c r="I6" s="101">
        <f t="shared" si="2"/>
        <v>9.1739253140599706E-5</v>
      </c>
      <c r="J6" s="98">
        <f>分析係数表!G9</f>
        <v>0.24981720692176457</v>
      </c>
      <c r="K6" s="102">
        <f t="shared" si="3"/>
        <v>2.2918043984673335E-5</v>
      </c>
      <c r="L6" s="70"/>
      <c r="M6" s="71"/>
      <c r="N6" s="72">
        <f>分析係数表!H9</f>
        <v>5.1224917855464795E-4</v>
      </c>
      <c r="O6" s="73">
        <f t="shared" si="4"/>
        <v>1.4996558803057288E-3</v>
      </c>
      <c r="P6" s="67">
        <f>分析係数表!C9</f>
        <v>0.42124201973302378</v>
      </c>
      <c r="Q6" s="73">
        <f t="shared" si="5"/>
        <v>6.3171807192449097E-4</v>
      </c>
      <c r="R6" s="74">
        <v>8.3571061742684265E-4</v>
      </c>
      <c r="S6" s="75">
        <f t="shared" si="6"/>
        <v>9.2744987056744236E-4</v>
      </c>
      <c r="T6" s="76">
        <f>分析係数表!F9</f>
        <v>0.68072142334876917</v>
      </c>
      <c r="U6" s="77">
        <f t="shared" si="7"/>
        <v>6.3133499597730106E-4</v>
      </c>
      <c r="V6" s="78">
        <f>分析係数表!D9</f>
        <v>0.14428466975383866</v>
      </c>
      <c r="W6" s="158">
        <f t="shared" si="8"/>
        <v>0</v>
      </c>
      <c r="X6" s="67">
        <f>分析係数表!E9</f>
        <v>9.1640263222032656E-2</v>
      </c>
      <c r="Y6" s="157">
        <f t="shared" si="9"/>
        <v>0</v>
      </c>
    </row>
    <row r="7" spans="1:25" x14ac:dyDescent="0.15">
      <c r="A7" s="6" t="s">
        <v>218</v>
      </c>
      <c r="B7" s="5" t="s">
        <v>264</v>
      </c>
      <c r="C7" s="81"/>
      <c r="D7" s="98">
        <f>投入係数表!K7</f>
        <v>0</v>
      </c>
      <c r="E7" s="101">
        <f t="shared" si="0"/>
        <v>0</v>
      </c>
      <c r="F7" s="67">
        <f>分析係数表!C10</f>
        <v>0.36396764732023823</v>
      </c>
      <c r="G7" s="101">
        <f t="shared" si="1"/>
        <v>0</v>
      </c>
      <c r="H7" s="101">
        <v>9.3341387941805429E-5</v>
      </c>
      <c r="I7" s="101">
        <f t="shared" si="2"/>
        <v>9.3341387941805429E-5</v>
      </c>
      <c r="J7" s="98">
        <f>分析係数表!G10</f>
        <v>0.17997125059894586</v>
      </c>
      <c r="K7" s="102">
        <f t="shared" si="3"/>
        <v>1.6798766320528088E-5</v>
      </c>
      <c r="L7" s="70"/>
      <c r="M7" s="71"/>
      <c r="N7" s="72">
        <f>分析係数表!H10</f>
        <v>1.1645238378928864E-3</v>
      </c>
      <c r="O7" s="73">
        <f t="shared" si="4"/>
        <v>3.4092490419991056E-3</v>
      </c>
      <c r="P7" s="67">
        <f>分析係数表!C10</f>
        <v>0.36396764732023823</v>
      </c>
      <c r="Q7" s="73">
        <f t="shared" si="5"/>
        <v>1.2408563529451905E-3</v>
      </c>
      <c r="R7" s="74">
        <v>2.5361494140805816E-3</v>
      </c>
      <c r="S7" s="75">
        <f t="shared" si="6"/>
        <v>2.6294908020223868E-3</v>
      </c>
      <c r="T7" s="76">
        <f>分析係数表!F10</f>
        <v>0.526018207954001</v>
      </c>
      <c r="U7" s="77">
        <f t="shared" si="7"/>
        <v>1.3831600395113447E-3</v>
      </c>
      <c r="V7" s="78">
        <f>分析係数表!D10</f>
        <v>9.5927168183996173E-2</v>
      </c>
      <c r="W7" s="158">
        <f t="shared" si="8"/>
        <v>0</v>
      </c>
      <c r="X7" s="67">
        <f>分析係数表!E10</f>
        <v>2.9611883085769047E-2</v>
      </c>
      <c r="Y7" s="157">
        <f t="shared" si="9"/>
        <v>0</v>
      </c>
    </row>
    <row r="8" spans="1:25" x14ac:dyDescent="0.15">
      <c r="A8" s="6" t="s">
        <v>219</v>
      </c>
      <c r="B8" s="5" t="s">
        <v>27</v>
      </c>
      <c r="C8" s="81"/>
      <c r="D8" s="98">
        <f>投入係数表!K8</f>
        <v>0.58817689670684226</v>
      </c>
      <c r="E8" s="101">
        <f t="shared" si="0"/>
        <v>58.817689670684224</v>
      </c>
      <c r="F8" s="67">
        <f>分析係数表!C11</f>
        <v>1.3444674968404846E-2</v>
      </c>
      <c r="G8" s="101">
        <f t="shared" si="1"/>
        <v>0.79078472001485245</v>
      </c>
      <c r="H8" s="101">
        <v>0.80446558838485238</v>
      </c>
      <c r="I8" s="101">
        <f t="shared" si="2"/>
        <v>0.80446558838485238</v>
      </c>
      <c r="J8" s="98">
        <f>分析係数表!G11</f>
        <v>0.34123955862637928</v>
      </c>
      <c r="K8" s="102">
        <f t="shared" si="3"/>
        <v>0.27451548231055756</v>
      </c>
      <c r="L8" s="70"/>
      <c r="M8" s="71"/>
      <c r="N8" s="72">
        <f>分析係数表!H11</f>
        <v>-1.9911880294914216E-5</v>
      </c>
      <c r="O8" s="73">
        <f t="shared" si="4"/>
        <v>-5.8293833591821437E-5</v>
      </c>
      <c r="P8" s="67">
        <f>分析係数表!C11</f>
        <v>1.3444674968404846E-2</v>
      </c>
      <c r="Q8" s="73">
        <f t="shared" si="5"/>
        <v>-7.8374164530431923E-7</v>
      </c>
      <c r="R8" s="74">
        <v>2.8023784633740899E-3</v>
      </c>
      <c r="S8" s="75">
        <f t="shared" si="6"/>
        <v>0.80726796684822644</v>
      </c>
      <c r="T8" s="76">
        <f>分析係数表!F11</f>
        <v>0.57409508095287198</v>
      </c>
      <c r="U8" s="77">
        <f t="shared" si="7"/>
        <v>0.46344856877839291</v>
      </c>
      <c r="V8" s="78">
        <f>分析係数表!D11</f>
        <v>2.1656182324430236E-2</v>
      </c>
      <c r="W8" s="158">
        <f t="shared" si="8"/>
        <v>0</v>
      </c>
      <c r="X8" s="67">
        <f>分析係数表!E11</f>
        <v>1.1962462617304321E-2</v>
      </c>
      <c r="Y8" s="157">
        <f t="shared" si="9"/>
        <v>0</v>
      </c>
    </row>
    <row r="9" spans="1:25" x14ac:dyDescent="0.15">
      <c r="A9" s="6" t="s">
        <v>220</v>
      </c>
      <c r="B9" s="5" t="s">
        <v>188</v>
      </c>
      <c r="C9" s="81"/>
      <c r="D9" s="98">
        <f>投入係数表!K9</f>
        <v>0</v>
      </c>
      <c r="E9" s="101">
        <f t="shared" si="0"/>
        <v>0</v>
      </c>
      <c r="F9" s="67">
        <f>分析係数表!C12</f>
        <v>0.28285269962977577</v>
      </c>
      <c r="G9" s="101">
        <f t="shared" si="1"/>
        <v>0</v>
      </c>
      <c r="H9" s="101">
        <v>3.2617408124960615E-4</v>
      </c>
      <c r="I9" s="101">
        <f t="shared" si="2"/>
        <v>3.2617408124960615E-4</v>
      </c>
      <c r="J9" s="98">
        <f>分析係数表!G12</f>
        <v>0.13743688539340115</v>
      </c>
      <c r="K9" s="102">
        <f t="shared" si="3"/>
        <v>4.4828349823000034E-5</v>
      </c>
      <c r="L9" s="70"/>
      <c r="M9" s="71"/>
      <c r="N9" s="72">
        <f>分析係数表!H12</f>
        <v>7.6503049889858399E-2</v>
      </c>
      <c r="O9" s="73">
        <f t="shared" si="4"/>
        <v>0.22396960977539021</v>
      </c>
      <c r="P9" s="67">
        <f>分析係数表!C12</f>
        <v>0.28285269962977577</v>
      </c>
      <c r="Q9" s="73">
        <f t="shared" si="5"/>
        <v>6.3350408759996535E-2</v>
      </c>
      <c r="R9" s="74">
        <v>7.7133142438610483E-2</v>
      </c>
      <c r="S9" s="75">
        <f t="shared" si="6"/>
        <v>7.7459316519860086E-2</v>
      </c>
      <c r="T9" s="76">
        <f>分析係数表!F12</f>
        <v>0.33885954419874881</v>
      </c>
      <c r="U9" s="77">
        <f t="shared" si="7"/>
        <v>2.6247828689866401E-2</v>
      </c>
      <c r="V9" s="78">
        <f>分析係数表!D12</f>
        <v>4.3897068941791663E-2</v>
      </c>
      <c r="W9" s="158">
        <f t="shared" si="8"/>
        <v>0</v>
      </c>
      <c r="X9" s="67">
        <f>分析係数表!E12</f>
        <v>4.5190587587725331E-2</v>
      </c>
      <c r="Y9" s="157">
        <f t="shared" si="9"/>
        <v>0</v>
      </c>
    </row>
    <row r="10" spans="1:25" x14ac:dyDescent="0.15">
      <c r="A10" s="6" t="s">
        <v>221</v>
      </c>
      <c r="B10" s="5" t="s">
        <v>28</v>
      </c>
      <c r="C10" s="81"/>
      <c r="D10" s="98">
        <f>投入係数表!K10</f>
        <v>3.1023624490049175E-5</v>
      </c>
      <c r="E10" s="101">
        <f t="shared" si="0"/>
        <v>3.1023624490049174E-3</v>
      </c>
      <c r="F10" s="67">
        <f>分析係数表!C13</f>
        <v>8.2857707463935726E-2</v>
      </c>
      <c r="G10" s="101">
        <f t="shared" si="1"/>
        <v>2.5705464024674868E-4</v>
      </c>
      <c r="H10" s="101">
        <v>1.1228568440461622E-3</v>
      </c>
      <c r="I10" s="101">
        <f t="shared" si="2"/>
        <v>1.1228568440461622E-3</v>
      </c>
      <c r="J10" s="98">
        <f>分析係数表!G13</f>
        <v>0.24536311575828371</v>
      </c>
      <c r="K10" s="102">
        <f t="shared" si="3"/>
        <v>2.755076538056796E-4</v>
      </c>
      <c r="L10" s="70"/>
      <c r="M10" s="71"/>
      <c r="N10" s="72">
        <f>分析係数表!H13</f>
        <v>1.5229376832013421E-2</v>
      </c>
      <c r="O10" s="73">
        <f t="shared" si="4"/>
        <v>4.4585380466518908E-2</v>
      </c>
      <c r="P10" s="67">
        <f>分析係数表!C13</f>
        <v>8.2857707463935726E-2</v>
      </c>
      <c r="Q10" s="73">
        <f t="shared" si="5"/>
        <v>3.6942424118630978E-3</v>
      </c>
      <c r="R10" s="74">
        <v>4.0911912265408669E-3</v>
      </c>
      <c r="S10" s="75">
        <f t="shared" si="6"/>
        <v>5.2140480705870291E-3</v>
      </c>
      <c r="T10" s="76">
        <f>分析係数表!F13</f>
        <v>0.38525314111513148</v>
      </c>
      <c r="U10" s="77">
        <f t="shared" si="7"/>
        <v>2.0087283971189436E-3</v>
      </c>
      <c r="V10" s="78">
        <f>分析係数表!D13</f>
        <v>0.14541724835465397</v>
      </c>
      <c r="W10" s="158">
        <f t="shared" si="8"/>
        <v>0</v>
      </c>
      <c r="X10" s="67">
        <f>分析係数表!E13</f>
        <v>0.13461921992079545</v>
      </c>
      <c r="Y10" s="157">
        <f t="shared" si="9"/>
        <v>0</v>
      </c>
    </row>
    <row r="11" spans="1:25" x14ac:dyDescent="0.15">
      <c r="A11" s="6" t="s">
        <v>222</v>
      </c>
      <c r="B11" s="5" t="s">
        <v>265</v>
      </c>
      <c r="C11" s="81"/>
      <c r="D11" s="98">
        <f>投入係数表!K11</f>
        <v>1.5511812245024587E-5</v>
      </c>
      <c r="E11" s="101">
        <f t="shared" si="0"/>
        <v>1.5511812245024587E-3</v>
      </c>
      <c r="F11" s="67">
        <f>分析係数表!C14</f>
        <v>0.18904232356765083</v>
      </c>
      <c r="G11" s="101">
        <f t="shared" si="1"/>
        <v>2.9323890295445863E-4</v>
      </c>
      <c r="H11" s="101">
        <v>6.75381728566226E-3</v>
      </c>
      <c r="I11" s="101">
        <f t="shared" si="2"/>
        <v>6.75381728566226E-3</v>
      </c>
      <c r="J11" s="98">
        <f>分析係数表!G14</f>
        <v>0.16324783844948645</v>
      </c>
      <c r="K11" s="102">
        <f t="shared" si="3"/>
        <v>1.1025460731671417E-3</v>
      </c>
      <c r="L11" s="70"/>
      <c r="M11" s="71"/>
      <c r="N11" s="72">
        <f>分析係数表!H14</f>
        <v>1.012936620163862E-3</v>
      </c>
      <c r="O11" s="73">
        <f t="shared" si="4"/>
        <v>2.9654637282033034E-3</v>
      </c>
      <c r="P11" s="67">
        <f>分析係数表!C14</f>
        <v>0.18904232356765083</v>
      </c>
      <c r="Q11" s="73">
        <f t="shared" si="5"/>
        <v>5.60598153635141E-4</v>
      </c>
      <c r="R11" s="74">
        <v>3.2390421279191342E-3</v>
      </c>
      <c r="S11" s="75">
        <f t="shared" si="6"/>
        <v>9.9928594135813946E-3</v>
      </c>
      <c r="T11" s="76">
        <f>分析係数表!F14</f>
        <v>0.31391081065397786</v>
      </c>
      <c r="U11" s="77">
        <f t="shared" si="7"/>
        <v>3.1368665992685695E-3</v>
      </c>
      <c r="V11" s="78">
        <f>分析係数表!D14</f>
        <v>4.3223756745778448E-2</v>
      </c>
      <c r="W11" s="158">
        <f t="shared" si="8"/>
        <v>0</v>
      </c>
      <c r="X11" s="67">
        <f>分析係数表!E14</f>
        <v>3.9473684210526314E-2</v>
      </c>
      <c r="Y11" s="157">
        <f t="shared" si="9"/>
        <v>0</v>
      </c>
    </row>
    <row r="12" spans="1:25" x14ac:dyDescent="0.15">
      <c r="A12" s="6" t="s">
        <v>223</v>
      </c>
      <c r="B12" s="5" t="s">
        <v>29</v>
      </c>
      <c r="C12" s="81"/>
      <c r="D12" s="98">
        <f>投入係数表!K12</f>
        <v>1.8614174694029503E-3</v>
      </c>
      <c r="E12" s="101">
        <f t="shared" si="0"/>
        <v>0.18614174694029503</v>
      </c>
      <c r="F12" s="67">
        <f>分析係数表!C15</f>
        <v>0</v>
      </c>
      <c r="G12" s="101">
        <f t="shared" si="1"/>
        <v>0</v>
      </c>
      <c r="H12" s="101">
        <v>0</v>
      </c>
      <c r="I12" s="101">
        <f t="shared" si="2"/>
        <v>0</v>
      </c>
      <c r="J12" s="98">
        <f>分析係数表!G15</f>
        <v>9.5666650649677346E-2</v>
      </c>
      <c r="K12" s="102">
        <f t="shared" si="3"/>
        <v>0</v>
      </c>
      <c r="L12" s="70"/>
      <c r="M12" s="71"/>
      <c r="N12" s="72">
        <f>分析係数表!H15</f>
        <v>6.7799952404182908E-3</v>
      </c>
      <c r="O12" s="73">
        <f t="shared" si="4"/>
        <v>1.9849050338015199E-2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66">
        <f>最終需要_まとめ!C14</f>
        <v>100</v>
      </c>
      <c r="D13" s="98">
        <f>投入係数表!K13</f>
        <v>6.2093784416833421E-2</v>
      </c>
      <c r="E13" s="101">
        <f t="shared" si="0"/>
        <v>6.2093784416833424</v>
      </c>
      <c r="F13" s="67">
        <f>分析係数表!C16</f>
        <v>0.18624360370728099</v>
      </c>
      <c r="G13" s="101">
        <f t="shared" si="1"/>
        <v>1.1564570177614064</v>
      </c>
      <c r="H13" s="101">
        <v>1.189911863884348</v>
      </c>
      <c r="I13" s="101">
        <f t="shared" si="2"/>
        <v>101.18991186388435</v>
      </c>
      <c r="J13" s="98">
        <f>分析係数表!G16</f>
        <v>3.3443467200273011E-2</v>
      </c>
      <c r="K13" s="102">
        <f t="shared" si="3"/>
        <v>3.3841414984183329</v>
      </c>
      <c r="L13" s="70"/>
      <c r="M13" s="71"/>
      <c r="N13" s="72">
        <f>分析係数表!H16</f>
        <v>1.544069969062719E-2</v>
      </c>
      <c r="O13" s="73">
        <f t="shared" si="4"/>
        <v>4.5204047281090176E-2</v>
      </c>
      <c r="P13" s="67">
        <f>分析係数表!C16</f>
        <v>0.18624360370728099</v>
      </c>
      <c r="Q13" s="73">
        <f t="shared" si="5"/>
        <v>8.4189646677845509E-3</v>
      </c>
      <c r="R13" s="74">
        <v>1.5399095058298822E-2</v>
      </c>
      <c r="S13" s="75">
        <f t="shared" si="6"/>
        <v>101.20531095894265</v>
      </c>
      <c r="T13" s="76">
        <f>分析係数表!F16</f>
        <v>0.28910915662276826</v>
      </c>
      <c r="U13" s="77">
        <f t="shared" si="7"/>
        <v>29.259382097084913</v>
      </c>
      <c r="V13" s="78">
        <f>分析係数表!D16</f>
        <v>9.2295282857896288E-3</v>
      </c>
      <c r="W13" s="158">
        <f t="shared" si="8"/>
        <v>1</v>
      </c>
      <c r="X13" s="67">
        <f>分析係数表!E16</f>
        <v>8.9968511021142599E-3</v>
      </c>
      <c r="Y13" s="157">
        <f t="shared" si="9"/>
        <v>1</v>
      </c>
    </row>
    <row r="14" spans="1:25" x14ac:dyDescent="0.15">
      <c r="A14" s="6" t="s">
        <v>2</v>
      </c>
      <c r="B14" s="5" t="s">
        <v>360</v>
      </c>
      <c r="C14" s="81"/>
      <c r="D14" s="98">
        <f>投入係数表!K14</f>
        <v>1.240944979601967E-4</v>
      </c>
      <c r="E14" s="101">
        <f t="shared" si="0"/>
        <v>1.240944979601967E-2</v>
      </c>
      <c r="F14" s="67">
        <f>分析係数表!C17</f>
        <v>8.6758716707685424E-2</v>
      </c>
      <c r="G14" s="101">
        <f t="shared" si="1"/>
        <v>1.0766279393511153E-3</v>
      </c>
      <c r="H14" s="101">
        <v>3.1470085792925412E-3</v>
      </c>
      <c r="I14" s="101">
        <f t="shared" si="2"/>
        <v>3.1470085792925412E-3</v>
      </c>
      <c r="J14" s="98">
        <f>分析係数表!G17</f>
        <v>0.21883055467982124</v>
      </c>
      <c r="K14" s="102">
        <f t="shared" si="3"/>
        <v>6.8866163298874294E-4</v>
      </c>
      <c r="L14" s="70"/>
      <c r="M14" s="71"/>
      <c r="N14" s="72">
        <f>分析係数表!H17</f>
        <v>2.866347284388861E-3</v>
      </c>
      <c r="O14" s="73">
        <f t="shared" si="4"/>
        <v>8.3914913678549401E-3</v>
      </c>
      <c r="P14" s="67">
        <f>分析係数表!C17</f>
        <v>8.6758716707685424E-2</v>
      </c>
      <c r="Q14" s="73">
        <f t="shared" si="5"/>
        <v>7.2803502233871435E-4</v>
      </c>
      <c r="R14" s="74">
        <v>1.5304455128950646E-3</v>
      </c>
      <c r="S14" s="75">
        <f t="shared" si="6"/>
        <v>4.6774540921876058E-3</v>
      </c>
      <c r="T14" s="76">
        <f>分析係数表!F17</f>
        <v>0.34508465775272146</v>
      </c>
      <c r="U14" s="77">
        <f t="shared" si="7"/>
        <v>1.6141176445566264E-3</v>
      </c>
      <c r="V14" s="78">
        <f>分析係数表!D17</f>
        <v>3.6575301819260796E-2</v>
      </c>
      <c r="W14" s="158">
        <f t="shared" si="8"/>
        <v>0</v>
      </c>
      <c r="X14" s="67">
        <f>分析係数表!E17</f>
        <v>3.5787140923168224E-2</v>
      </c>
      <c r="Y14" s="157">
        <f t="shared" si="9"/>
        <v>0</v>
      </c>
    </row>
    <row r="15" spans="1:25" x14ac:dyDescent="0.15">
      <c r="A15" s="6" t="s">
        <v>3</v>
      </c>
      <c r="B15" s="5" t="s">
        <v>31</v>
      </c>
      <c r="C15" s="81"/>
      <c r="D15" s="98">
        <f>投入係数表!K15</f>
        <v>2.9472443265546712E-4</v>
      </c>
      <c r="E15" s="101">
        <f t="shared" si="0"/>
        <v>2.9472443265546711E-2</v>
      </c>
      <c r="F15" s="67">
        <f>分析係数表!C18</f>
        <v>0.36451017494166671</v>
      </c>
      <c r="G15" s="101">
        <f t="shared" si="1"/>
        <v>1.0743005450682777E-2</v>
      </c>
      <c r="H15" s="101">
        <v>1.324366033869071E-2</v>
      </c>
      <c r="I15" s="101">
        <f t="shared" si="2"/>
        <v>1.324366033869071E-2</v>
      </c>
      <c r="J15" s="98">
        <f>分析係数表!G18</f>
        <v>0.21601264645713222</v>
      </c>
      <c r="K15" s="102">
        <f t="shared" si="3"/>
        <v>2.8607981185399404E-3</v>
      </c>
      <c r="L15" s="70"/>
      <c r="M15" s="71"/>
      <c r="N15" s="72">
        <f>分析係数表!H18</f>
        <v>4.846294736294444E-4</v>
      </c>
      <c r="O15" s="73">
        <f t="shared" si="4"/>
        <v>1.4187966917751378E-3</v>
      </c>
      <c r="P15" s="67">
        <f>分析係数表!C18</f>
        <v>0.36451017494166671</v>
      </c>
      <c r="Q15" s="73">
        <f t="shared" si="5"/>
        <v>5.1716583032561348E-4</v>
      </c>
      <c r="R15" s="74">
        <v>1.4140865644685983E-3</v>
      </c>
      <c r="S15" s="75">
        <f t="shared" si="6"/>
        <v>1.4657746903159309E-2</v>
      </c>
      <c r="T15" s="76">
        <f>分析係数表!F18</f>
        <v>0.4650429076224129</v>
      </c>
      <c r="U15" s="77">
        <f t="shared" si="7"/>
        <v>6.8164812390386232E-3</v>
      </c>
      <c r="V15" s="78">
        <f>分析係数表!D18</f>
        <v>3.2220569090570951E-2</v>
      </c>
      <c r="W15" s="158">
        <f t="shared" si="8"/>
        <v>0</v>
      </c>
      <c r="X15" s="67">
        <f>分析係数表!E18</f>
        <v>3.2765216929248921E-2</v>
      </c>
      <c r="Y15" s="157">
        <f t="shared" si="9"/>
        <v>0</v>
      </c>
    </row>
    <row r="16" spans="1:25" x14ac:dyDescent="0.15">
      <c r="A16" s="6" t="s">
        <v>4</v>
      </c>
      <c r="B16" s="5" t="s">
        <v>32</v>
      </c>
      <c r="C16" s="81"/>
      <c r="D16" s="98">
        <f>投入係数表!K16</f>
        <v>0</v>
      </c>
      <c r="E16" s="101">
        <f t="shared" si="0"/>
        <v>0</v>
      </c>
      <c r="F16" s="67">
        <f>分析係数表!C19</f>
        <v>0.20084535872916243</v>
      </c>
      <c r="G16" s="101">
        <f t="shared" si="1"/>
        <v>0</v>
      </c>
      <c r="H16" s="101">
        <v>1.97639939649955E-3</v>
      </c>
      <c r="I16" s="101">
        <f t="shared" si="2"/>
        <v>1.97639939649955E-3</v>
      </c>
      <c r="J16" s="98">
        <f>分析係数表!G19</f>
        <v>5.7675100625652016E-2</v>
      </c>
      <c r="K16" s="102">
        <f t="shared" si="3"/>
        <v>1.1398903406958946E-4</v>
      </c>
      <c r="L16" s="70"/>
      <c r="M16" s="71"/>
      <c r="N16" s="72">
        <f>分析係数表!H19</f>
        <v>-1.1304809457757749E-4</v>
      </c>
      <c r="O16" s="73">
        <f t="shared" si="4"/>
        <v>-3.3095853910195395E-4</v>
      </c>
      <c r="P16" s="67">
        <f>分析係数表!C19</f>
        <v>0.20084535872916243</v>
      </c>
      <c r="Q16" s="73">
        <f t="shared" si="5"/>
        <v>-6.6471486510411473E-5</v>
      </c>
      <c r="R16" s="74">
        <v>1.6452044435695388E-4</v>
      </c>
      <c r="S16" s="75">
        <f t="shared" si="6"/>
        <v>2.140919840856504E-3</v>
      </c>
      <c r="T16" s="76">
        <f>分析係数表!F19</f>
        <v>0.24248712237187039</v>
      </c>
      <c r="U16" s="77">
        <f t="shared" si="7"/>
        <v>5.1914549143813643E-4</v>
      </c>
      <c r="V16" s="78">
        <f>分析係数表!D19</f>
        <v>7.3785483068795456E-3</v>
      </c>
      <c r="W16" s="158">
        <f t="shared" si="8"/>
        <v>0</v>
      </c>
      <c r="X16" s="67">
        <f>分析係数表!E19</f>
        <v>8.3435495944996062E-3</v>
      </c>
      <c r="Y16" s="157">
        <f t="shared" si="9"/>
        <v>0</v>
      </c>
    </row>
    <row r="17" spans="1:25" x14ac:dyDescent="0.15">
      <c r="A17" s="6" t="s">
        <v>5</v>
      </c>
      <c r="B17" s="5" t="s">
        <v>33</v>
      </c>
      <c r="C17" s="81"/>
      <c r="D17" s="98">
        <f>投入係数表!K17</f>
        <v>1.5511812245024587E-5</v>
      </c>
      <c r="E17" s="101">
        <f t="shared" si="0"/>
        <v>1.5511812245024587E-3</v>
      </c>
      <c r="F17" s="67">
        <f>分析係数表!C20</f>
        <v>4.0655503382211911E-2</v>
      </c>
      <c r="G17" s="101">
        <f t="shared" si="1"/>
        <v>6.3064053519183325E-5</v>
      </c>
      <c r="H17" s="101">
        <v>2.1803644688940993E-4</v>
      </c>
      <c r="I17" s="101">
        <f t="shared" si="2"/>
        <v>2.1803644688940993E-4</v>
      </c>
      <c r="J17" s="98">
        <f>分析係数表!G20</f>
        <v>0.10009738747512385</v>
      </c>
      <c r="K17" s="102">
        <f t="shared" si="3"/>
        <v>2.182487870798853E-5</v>
      </c>
      <c r="L17" s="70"/>
      <c r="M17" s="71"/>
      <c r="N17" s="72">
        <f>分析係数表!H20</f>
        <v>5.4629207067175944E-4</v>
      </c>
      <c r="O17" s="73">
        <f t="shared" si="4"/>
        <v>1.5993195312852947E-3</v>
      </c>
      <c r="P17" s="67">
        <f>分析係数表!C20</f>
        <v>4.0655503382211911E-2</v>
      </c>
      <c r="Q17" s="73">
        <f t="shared" si="5"/>
        <v>6.5021140613406864E-5</v>
      </c>
      <c r="R17" s="74">
        <v>1.1896527913321202E-4</v>
      </c>
      <c r="S17" s="75">
        <f t="shared" si="6"/>
        <v>3.3700172602262198E-4</v>
      </c>
      <c r="T17" s="76">
        <f>分析係数表!F20</f>
        <v>0.22636236609222171</v>
      </c>
      <c r="U17" s="77">
        <f t="shared" si="7"/>
        <v>7.6284508079643357E-5</v>
      </c>
      <c r="V17" s="78">
        <f>分析係数表!D20</f>
        <v>2.4840863219996893E-2</v>
      </c>
      <c r="W17" s="158">
        <f t="shared" si="8"/>
        <v>0</v>
      </c>
      <c r="X17" s="67">
        <f>分析係数表!E20</f>
        <v>2.6336960663928526E-2</v>
      </c>
      <c r="Y17" s="157">
        <f t="shared" si="9"/>
        <v>0</v>
      </c>
    </row>
    <row r="18" spans="1:25" x14ac:dyDescent="0.15">
      <c r="A18" s="6" t="s">
        <v>6</v>
      </c>
      <c r="B18" s="5" t="s">
        <v>34</v>
      </c>
      <c r="C18" s="81"/>
      <c r="D18" s="98">
        <f>投入係数表!K18</f>
        <v>4.8086617959576219E-4</v>
      </c>
      <c r="E18" s="101">
        <f t="shared" si="0"/>
        <v>4.8086617959576215E-2</v>
      </c>
      <c r="F18" s="67">
        <f>分析係数表!C21</f>
        <v>0.20026093416848378</v>
      </c>
      <c r="G18" s="101">
        <f t="shared" si="1"/>
        <v>9.6298710335877228E-3</v>
      </c>
      <c r="H18" s="101">
        <v>1.6443750179029944E-2</v>
      </c>
      <c r="I18" s="101">
        <f t="shared" si="2"/>
        <v>1.6443750179029944E-2</v>
      </c>
      <c r="J18" s="98">
        <f>分析係数表!G21</f>
        <v>0.28530595433635869</v>
      </c>
      <c r="K18" s="102">
        <f t="shared" si="3"/>
        <v>4.6914998376968069E-3</v>
      </c>
      <c r="L18" s="70"/>
      <c r="M18" s="71"/>
      <c r="N18" s="72">
        <f>分析係数表!H21</f>
        <v>9.3136214282663271E-4</v>
      </c>
      <c r="O18" s="73">
        <f t="shared" si="4"/>
        <v>2.7266470551013254E-3</v>
      </c>
      <c r="P18" s="67">
        <f>分析係数表!C21</f>
        <v>0.20026093416848378</v>
      </c>
      <c r="Q18" s="73">
        <f t="shared" si="5"/>
        <v>5.4604088640233675E-4</v>
      </c>
      <c r="R18" s="74">
        <v>1.6203856804377008E-3</v>
      </c>
      <c r="S18" s="75">
        <f t="shared" si="6"/>
        <v>1.8064135859467645E-2</v>
      </c>
      <c r="T18" s="76">
        <f>分析係数表!F21</f>
        <v>0.42843035575162391</v>
      </c>
      <c r="U18" s="77">
        <f t="shared" si="7"/>
        <v>7.7392241526173895E-3</v>
      </c>
      <c r="V18" s="78">
        <f>分析係数表!D21</f>
        <v>6.0977485770431279E-2</v>
      </c>
      <c r="W18" s="158">
        <f t="shared" si="8"/>
        <v>0</v>
      </c>
      <c r="X18" s="67">
        <f>分析係数表!E21</f>
        <v>5.1608549154661891E-2</v>
      </c>
      <c r="Y18" s="157">
        <f t="shared" si="9"/>
        <v>0</v>
      </c>
    </row>
    <row r="19" spans="1:25" x14ac:dyDescent="0.15">
      <c r="A19" s="6" t="s">
        <v>7</v>
      </c>
      <c r="B19" s="5" t="s">
        <v>266</v>
      </c>
      <c r="C19" s="81"/>
      <c r="D19" s="98">
        <f>投入係数表!K19</f>
        <v>0</v>
      </c>
      <c r="E19" s="101">
        <f t="shared" si="0"/>
        <v>0</v>
      </c>
      <c r="F19" s="67">
        <f>分析係数表!C22</f>
        <v>0</v>
      </c>
      <c r="G19" s="101">
        <f t="shared" si="1"/>
        <v>0</v>
      </c>
      <c r="H19" s="101">
        <v>0</v>
      </c>
      <c r="I19" s="101">
        <f t="shared" si="2"/>
        <v>0</v>
      </c>
      <c r="J19" s="98">
        <f>分析係数表!G22</f>
        <v>0.19479228140352609</v>
      </c>
      <c r="K19" s="102">
        <f t="shared" si="3"/>
        <v>0</v>
      </c>
      <c r="L19" s="70"/>
      <c r="M19" s="71"/>
      <c r="N19" s="72">
        <f>分析係数表!H22</f>
        <v>4.3356513545377728E-5</v>
      </c>
      <c r="O19" s="73">
        <f t="shared" si="4"/>
        <v>1.2693012153057893E-4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98">
        <f>投入係数表!K20</f>
        <v>1.5511812245024587E-5</v>
      </c>
      <c r="E20" s="101">
        <f t="shared" si="0"/>
        <v>1.5511812245024587E-3</v>
      </c>
      <c r="F20" s="67">
        <f>分析係数表!C23</f>
        <v>0</v>
      </c>
      <c r="G20" s="101">
        <f t="shared" si="1"/>
        <v>0</v>
      </c>
      <c r="H20" s="101">
        <v>0</v>
      </c>
      <c r="I20" s="101">
        <f t="shared" si="2"/>
        <v>0</v>
      </c>
      <c r="J20" s="98">
        <f>分析係数表!G23</f>
        <v>0.21606046907516688</v>
      </c>
      <c r="K20" s="102">
        <f t="shared" si="3"/>
        <v>0</v>
      </c>
      <c r="L20" s="70"/>
      <c r="M20" s="71"/>
      <c r="N20" s="72">
        <f>分析係数表!H23</f>
        <v>2.2802314531272731E-5</v>
      </c>
      <c r="O20" s="73">
        <f t="shared" si="4"/>
        <v>6.675584169386003E-5</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98">
        <f>投入係数表!K21</f>
        <v>0</v>
      </c>
      <c r="E21" s="101">
        <f t="shared" si="0"/>
        <v>0</v>
      </c>
      <c r="F21" s="67">
        <f>分析係数表!C24</f>
        <v>0.65025853558407531</v>
      </c>
      <c r="G21" s="101">
        <f t="shared" si="1"/>
        <v>0</v>
      </c>
      <c r="H21" s="101">
        <v>2.4979575212166222E-3</v>
      </c>
      <c r="I21" s="101">
        <f t="shared" si="2"/>
        <v>2.4979575212166222E-3</v>
      </c>
      <c r="J21" s="98">
        <f>分析係数表!G24</f>
        <v>0.20860957299762456</v>
      </c>
      <c r="K21" s="102">
        <f t="shared" si="3"/>
        <v>5.2109785186720426E-4</v>
      </c>
      <c r="L21" s="70"/>
      <c r="M21" s="71"/>
      <c r="N21" s="72">
        <f>分析係数表!H24</f>
        <v>1.012294301444671E-3</v>
      </c>
      <c r="O21" s="73">
        <f t="shared" si="4"/>
        <v>2.9635832819584055E-3</v>
      </c>
      <c r="P21" s="67">
        <f>分析係数表!C24</f>
        <v>0.65025853558407531</v>
      </c>
      <c r="Q21" s="73">
        <f t="shared" si="5"/>
        <v>1.9270953250077206E-3</v>
      </c>
      <c r="R21" s="74">
        <v>4.0214219101938975E-3</v>
      </c>
      <c r="S21" s="75">
        <f t="shared" si="6"/>
        <v>6.5193794314105198E-3</v>
      </c>
      <c r="T21" s="76">
        <f>分析係数表!F24</f>
        <v>0.3934811577649211</v>
      </c>
      <c r="U21" s="77">
        <f t="shared" si="7"/>
        <v>2.5652529665802244E-3</v>
      </c>
      <c r="V21" s="78">
        <f>分析係数表!D24</f>
        <v>3.4084043072695518E-2</v>
      </c>
      <c r="W21" s="158">
        <f t="shared" si="8"/>
        <v>0</v>
      </c>
      <c r="X21" s="67">
        <f>分析係数表!E24</f>
        <v>3.4423393671525172E-2</v>
      </c>
      <c r="Y21" s="157">
        <f t="shared" si="9"/>
        <v>0</v>
      </c>
    </row>
    <row r="22" spans="1:25" x14ac:dyDescent="0.15">
      <c r="A22" s="6" t="s">
        <v>10</v>
      </c>
      <c r="B22" s="5" t="s">
        <v>269</v>
      </c>
      <c r="C22" s="81"/>
      <c r="D22" s="98">
        <f>投入係数表!K22</f>
        <v>0</v>
      </c>
      <c r="E22" s="101">
        <f t="shared" si="0"/>
        <v>0</v>
      </c>
      <c r="F22" s="67">
        <f>分析係数表!C25</f>
        <v>0</v>
      </c>
      <c r="G22" s="101">
        <f t="shared" si="1"/>
        <v>0</v>
      </c>
      <c r="H22" s="101">
        <v>0</v>
      </c>
      <c r="I22" s="101">
        <f t="shared" si="2"/>
        <v>0</v>
      </c>
      <c r="J22" s="98">
        <f>分析係数表!G25</f>
        <v>0.19719093468979926</v>
      </c>
      <c r="K22" s="102">
        <f t="shared" si="3"/>
        <v>0</v>
      </c>
      <c r="L22" s="70"/>
      <c r="M22" s="71"/>
      <c r="N22" s="72">
        <f>分析係数表!H25</f>
        <v>4.306747012174188E-4</v>
      </c>
      <c r="O22" s="73">
        <f t="shared" si="4"/>
        <v>1.2608392072037508E-3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98">
        <f>投入係数表!K23</f>
        <v>0</v>
      </c>
      <c r="E23" s="101">
        <f t="shared" si="0"/>
        <v>0</v>
      </c>
      <c r="F23" s="67">
        <f>分析係数表!C26</f>
        <v>0</v>
      </c>
      <c r="G23" s="101">
        <f t="shared" si="1"/>
        <v>0</v>
      </c>
      <c r="H23" s="101">
        <v>0</v>
      </c>
      <c r="I23" s="101">
        <f t="shared" si="2"/>
        <v>0</v>
      </c>
      <c r="J23" s="98">
        <f>分析係数表!G26</f>
        <v>0.19662644495445136</v>
      </c>
      <c r="K23" s="102">
        <f t="shared" si="3"/>
        <v>0</v>
      </c>
      <c r="L23" s="70"/>
      <c r="M23" s="71"/>
      <c r="N23" s="72">
        <f>分析係数表!H26</f>
        <v>9.677494982687905E-3</v>
      </c>
      <c r="O23" s="73">
        <f t="shared" si="4"/>
        <v>2.8331743348747669E-2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98">
        <f>投入係数表!K24</f>
        <v>0</v>
      </c>
      <c r="E24" s="101">
        <f t="shared" si="0"/>
        <v>0</v>
      </c>
      <c r="F24" s="67">
        <f>分析係数表!C27</f>
        <v>0</v>
      </c>
      <c r="G24" s="101">
        <f t="shared" si="1"/>
        <v>0</v>
      </c>
      <c r="H24" s="101">
        <v>0</v>
      </c>
      <c r="I24" s="101">
        <f t="shared" si="2"/>
        <v>0</v>
      </c>
      <c r="J24" s="98">
        <f>分析係数表!G27</f>
        <v>0.17147772408733272</v>
      </c>
      <c r="K24" s="102">
        <f t="shared" si="3"/>
        <v>0</v>
      </c>
      <c r="L24" s="70"/>
      <c r="M24" s="71"/>
      <c r="N24" s="72">
        <f>分析係数表!H27</f>
        <v>9.0371032196546967E-3</v>
      </c>
      <c r="O24" s="73">
        <f t="shared" si="4"/>
        <v>2.6456938442584895E-2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98">
        <f>投入係数表!K25</f>
        <v>0</v>
      </c>
      <c r="E25" s="101">
        <f t="shared" si="0"/>
        <v>0</v>
      </c>
      <c r="F25" s="67">
        <f>分析係数表!C28</f>
        <v>0</v>
      </c>
      <c r="G25" s="101">
        <f t="shared" si="1"/>
        <v>0</v>
      </c>
      <c r="H25" s="101">
        <v>0</v>
      </c>
      <c r="I25" s="101">
        <f t="shared" si="2"/>
        <v>0</v>
      </c>
      <c r="J25" s="98">
        <f>分析係数表!G28</f>
        <v>0.12493759360958562</v>
      </c>
      <c r="K25" s="102">
        <f t="shared" si="3"/>
        <v>0</v>
      </c>
      <c r="L25" s="70"/>
      <c r="M25" s="71"/>
      <c r="N25" s="72">
        <f>分析係数表!H28</f>
        <v>7.3452357133061783E-3</v>
      </c>
      <c r="O25" s="73">
        <f t="shared" si="4"/>
        <v>2.1503843033524969E-2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98">
        <f>投入係数表!K26</f>
        <v>1.2874804163370407E-3</v>
      </c>
      <c r="E26" s="101">
        <f t="shared" si="0"/>
        <v>0.12874804163370407</v>
      </c>
      <c r="F26" s="67">
        <f>分析係数表!C29</f>
        <v>0.21798273531536294</v>
      </c>
      <c r="G26" s="101">
        <f t="shared" si="1"/>
        <v>2.8064850281811042E-2</v>
      </c>
      <c r="H26" s="101">
        <v>3.5403133635810699E-2</v>
      </c>
      <c r="I26" s="101">
        <f t="shared" si="2"/>
        <v>3.5403133635810699E-2</v>
      </c>
      <c r="J26" s="98">
        <f>分析係数表!G29</f>
        <v>0.25500731246508535</v>
      </c>
      <c r="K26" s="102">
        <f t="shared" si="3"/>
        <v>9.0280579613103516E-3</v>
      </c>
      <c r="L26" s="70"/>
      <c r="M26" s="71"/>
      <c r="N26" s="72">
        <f>分析係数表!H29</f>
        <v>1.0983971257521954E-2</v>
      </c>
      <c r="O26" s="73">
        <f t="shared" si="4"/>
        <v>3.2156571010869113E-2</v>
      </c>
      <c r="P26" s="67">
        <f>分析係数表!C29</f>
        <v>0.21798273531536294</v>
      </c>
      <c r="Q26" s="73">
        <f t="shared" si="5"/>
        <v>7.0095773073119549E-3</v>
      </c>
      <c r="R26" s="74">
        <v>1.0811211209570936E-2</v>
      </c>
      <c r="S26" s="75">
        <f t="shared" si="6"/>
        <v>4.6214344845381637E-2</v>
      </c>
      <c r="T26" s="76">
        <f>分析係数表!F29</f>
        <v>0.40506035137493174</v>
      </c>
      <c r="U26" s="77">
        <f t="shared" si="7"/>
        <v>1.8719598761632553E-2</v>
      </c>
      <c r="V26" s="78">
        <f>分析係数表!D29</f>
        <v>7.067670116811138E-2</v>
      </c>
      <c r="W26" s="158">
        <f t="shared" si="8"/>
        <v>0</v>
      </c>
      <c r="X26" s="67">
        <f>分析係数表!E29</f>
        <v>5.1745890269086159E-2</v>
      </c>
      <c r="Y26" s="157">
        <f t="shared" si="9"/>
        <v>0</v>
      </c>
    </row>
    <row r="27" spans="1:25" x14ac:dyDescent="0.15">
      <c r="A27" s="6" t="s">
        <v>15</v>
      </c>
      <c r="B27" s="5" t="s">
        <v>36</v>
      </c>
      <c r="C27" s="81"/>
      <c r="D27" s="98">
        <f>投入係数表!K27</f>
        <v>3.2574805714551629E-4</v>
      </c>
      <c r="E27" s="101">
        <f t="shared" si="0"/>
        <v>3.2574805714551631E-2</v>
      </c>
      <c r="F27" s="67">
        <f>分析係数表!C30</f>
        <v>1</v>
      </c>
      <c r="G27" s="101">
        <f t="shared" si="1"/>
        <v>3.2574805714551631E-2</v>
      </c>
      <c r="H27" s="101">
        <v>6.0622758767198616E-2</v>
      </c>
      <c r="I27" s="101">
        <f t="shared" si="2"/>
        <v>6.0622758767198616E-2</v>
      </c>
      <c r="J27" s="98">
        <f>分析係数表!G30</f>
        <v>0.34480244300890089</v>
      </c>
      <c r="K27" s="102">
        <f t="shared" si="3"/>
        <v>2.0902875324869348E-2</v>
      </c>
      <c r="L27" s="70"/>
      <c r="M27" s="71"/>
      <c r="N27" s="72">
        <f>分析係数表!H30</f>
        <v>0</v>
      </c>
      <c r="O27" s="73">
        <f t="shared" si="4"/>
        <v>0</v>
      </c>
      <c r="P27" s="67">
        <f>分析係数表!C30</f>
        <v>1</v>
      </c>
      <c r="Q27" s="73">
        <f t="shared" si="5"/>
        <v>0</v>
      </c>
      <c r="R27" s="74">
        <v>1.7949360706988288E-2</v>
      </c>
      <c r="S27" s="75">
        <f t="shared" si="6"/>
        <v>7.8572119474186908E-2</v>
      </c>
      <c r="T27" s="76">
        <f>分析係数表!F30</f>
        <v>0.4506615325054556</v>
      </c>
      <c r="U27" s="77">
        <f t="shared" si="7"/>
        <v>3.5409431774438824E-2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98">
        <f>投入係数表!K28</f>
        <v>7.6628352490421452E-3</v>
      </c>
      <c r="E28" s="101">
        <f t="shared" si="0"/>
        <v>0.76628352490421447</v>
      </c>
      <c r="F28" s="67">
        <f>分析係数表!C31</f>
        <v>0.99579475994795519</v>
      </c>
      <c r="G28" s="101">
        <f t="shared" si="1"/>
        <v>0.76306111873406524</v>
      </c>
      <c r="H28" s="101">
        <v>0.92155226278958413</v>
      </c>
      <c r="I28" s="101">
        <f t="shared" si="2"/>
        <v>0.92155226278958413</v>
      </c>
      <c r="J28" s="98">
        <f>分析係数表!G31</f>
        <v>7.0701677135993485E-2</v>
      </c>
      <c r="K28" s="102">
        <f t="shared" si="3"/>
        <v>6.5155290547693395E-2</v>
      </c>
      <c r="L28" s="70"/>
      <c r="M28" s="71"/>
      <c r="N28" s="72">
        <f>分析係数表!H31</f>
        <v>0.174828557104864</v>
      </c>
      <c r="O28" s="73">
        <f t="shared" si="4"/>
        <v>0.51182644049804937</v>
      </c>
      <c r="P28" s="67">
        <f>分析係数表!C31</f>
        <v>0.99579475994795519</v>
      </c>
      <c r="Q28" s="73">
        <f t="shared" si="5"/>
        <v>0.50967408745077147</v>
      </c>
      <c r="R28" s="74">
        <v>0.58332981469544676</v>
      </c>
      <c r="S28" s="75">
        <f t="shared" si="6"/>
        <v>1.5048820774850309</v>
      </c>
      <c r="T28" s="76">
        <f>分析係数表!F31</f>
        <v>0.32317167652288298</v>
      </c>
      <c r="U28" s="77">
        <f t="shared" si="7"/>
        <v>0.48633526395007654</v>
      </c>
      <c r="V28" s="78">
        <f>分析係数表!D31</f>
        <v>3.4133535474018049E-3</v>
      </c>
      <c r="W28" s="158">
        <f t="shared" si="8"/>
        <v>0</v>
      </c>
      <c r="X28" s="67">
        <f>分析係数表!E31</f>
        <v>2.9797171888324703E-3</v>
      </c>
      <c r="Y28" s="157">
        <f t="shared" si="9"/>
        <v>0</v>
      </c>
    </row>
    <row r="29" spans="1:25" x14ac:dyDescent="0.15">
      <c r="A29" s="6" t="s">
        <v>17</v>
      </c>
      <c r="B29" s="5" t="s">
        <v>270</v>
      </c>
      <c r="C29" s="81"/>
      <c r="D29" s="98">
        <f>投入係数表!K29</f>
        <v>4.8086617959576219E-4</v>
      </c>
      <c r="E29" s="101">
        <f t="shared" si="0"/>
        <v>4.8086617959576215E-2</v>
      </c>
      <c r="F29" s="67">
        <f>分析係数表!C32</f>
        <v>0.99964031202931458</v>
      </c>
      <c r="G29" s="101">
        <f t="shared" si="1"/>
        <v>4.8069321781545209E-2</v>
      </c>
      <c r="H29" s="101">
        <v>6.1447503354884227E-2</v>
      </c>
      <c r="I29" s="101">
        <f t="shared" si="2"/>
        <v>6.1447503354884227E-2</v>
      </c>
      <c r="J29" s="98">
        <f>分析係数表!G32</f>
        <v>0.14056358670308441</v>
      </c>
      <c r="K29" s="102">
        <f t="shared" si="3"/>
        <v>8.6372814655123389E-3</v>
      </c>
      <c r="L29" s="70"/>
      <c r="M29" s="71"/>
      <c r="N29" s="72">
        <f>分析係数表!H32</f>
        <v>5.58720937888101E-3</v>
      </c>
      <c r="O29" s="73">
        <f t="shared" si="4"/>
        <v>1.6357061661240603E-2</v>
      </c>
      <c r="P29" s="67">
        <f>分析係数表!C32</f>
        <v>0.99964031202931458</v>
      </c>
      <c r="Q29" s="73">
        <f t="shared" si="5"/>
        <v>1.6351178222925294E-2</v>
      </c>
      <c r="R29" s="74">
        <v>2.3793884902983686E-2</v>
      </c>
      <c r="S29" s="75">
        <f t="shared" si="6"/>
        <v>8.5241388257867909E-2</v>
      </c>
      <c r="T29" s="76">
        <f>分析係数表!F32</f>
        <v>0.48930784091666113</v>
      </c>
      <c r="U29" s="77">
        <f t="shared" si="7"/>
        <v>4.1709279645196176E-2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98">
        <f>投入係数表!K30</f>
        <v>1.5511812245024587E-5</v>
      </c>
      <c r="E30" s="101">
        <f t="shared" si="0"/>
        <v>1.5511812245024587E-3</v>
      </c>
      <c r="F30" s="67">
        <f>分析係数表!C33</f>
        <v>0.86108134654879898</v>
      </c>
      <c r="G30" s="101">
        <f t="shared" si="1"/>
        <v>1.3356932175357921E-3</v>
      </c>
      <c r="H30" s="101">
        <v>1.7115401515190521E-2</v>
      </c>
      <c r="I30" s="101">
        <f t="shared" si="2"/>
        <v>1.7115401515190521E-2</v>
      </c>
      <c r="J30" s="98">
        <f>分析係数表!G33</f>
        <v>0.50957339603627816</v>
      </c>
      <c r="K30" s="102">
        <f t="shared" si="3"/>
        <v>8.721553274620094E-3</v>
      </c>
      <c r="L30" s="70"/>
      <c r="M30" s="71"/>
      <c r="N30" s="72">
        <f>分析係数表!H33</f>
        <v>9.6636851302253027E-4</v>
      </c>
      <c r="O30" s="73">
        <f t="shared" si="4"/>
        <v>2.8291313754482371E-3</v>
      </c>
      <c r="P30" s="67">
        <f>分析係数表!C33</f>
        <v>0.86108134654879898</v>
      </c>
      <c r="Q30" s="73">
        <f t="shared" si="5"/>
        <v>2.4361122543344236E-3</v>
      </c>
      <c r="R30" s="74">
        <v>1.2937234425389238E-2</v>
      </c>
      <c r="S30" s="75">
        <f t="shared" si="6"/>
        <v>3.0052635940579761E-2</v>
      </c>
      <c r="T30" s="76">
        <f>分析係数表!F33</f>
        <v>0.6614299372109248</v>
      </c>
      <c r="U30" s="77">
        <f t="shared" si="7"/>
        <v>1.9877713103200453E-2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98">
        <f>投入係数表!K31</f>
        <v>1.0625591387841842E-2</v>
      </c>
      <c r="E31" s="101">
        <f t="shared" si="0"/>
        <v>1.0625591387841842</v>
      </c>
      <c r="F31" s="67">
        <f>分析係数表!C34</f>
        <v>0.32336264537596071</v>
      </c>
      <c r="G31" s="101">
        <f t="shared" si="1"/>
        <v>0.34359193398565635</v>
      </c>
      <c r="H31" s="101">
        <v>0.37332713153604974</v>
      </c>
      <c r="I31" s="101">
        <f t="shared" si="2"/>
        <v>0.37332713153604974</v>
      </c>
      <c r="J31" s="98">
        <f>分析係数表!G34</f>
        <v>0.42577322034702936</v>
      </c>
      <c r="K31" s="102">
        <f t="shared" si="3"/>
        <v>0.15895269503702292</v>
      </c>
      <c r="L31" s="70"/>
      <c r="M31" s="71"/>
      <c r="N31" s="72">
        <f>分析係数表!H34</f>
        <v>0.1563846962426603</v>
      </c>
      <c r="O31" s="73">
        <f t="shared" si="4"/>
        <v>0.45783036679894107</v>
      </c>
      <c r="P31" s="67">
        <f>分析係数表!C34</f>
        <v>0.32336264537596071</v>
      </c>
      <c r="Q31" s="73">
        <f t="shared" si="5"/>
        <v>0.14804523854155199</v>
      </c>
      <c r="R31" s="74">
        <v>0.16676658858554363</v>
      </c>
      <c r="S31" s="75">
        <f t="shared" si="6"/>
        <v>0.5400937201215934</v>
      </c>
      <c r="T31" s="76">
        <f>分析係数表!F34</f>
        <v>0.70466108064911737</v>
      </c>
      <c r="U31" s="77">
        <f t="shared" si="7"/>
        <v>0.38058302447268394</v>
      </c>
      <c r="V31" s="78">
        <f>分析係数表!D34</f>
        <v>0.17673178412336712</v>
      </c>
      <c r="W31" s="158">
        <f t="shared" si="8"/>
        <v>0</v>
      </c>
      <c r="X31" s="67">
        <f>分析係数表!E34</f>
        <v>0.12868570343468869</v>
      </c>
      <c r="Y31" s="157">
        <f t="shared" si="9"/>
        <v>0</v>
      </c>
    </row>
    <row r="32" spans="1:25" x14ac:dyDescent="0.15">
      <c r="A32" s="6" t="s">
        <v>20</v>
      </c>
      <c r="B32" s="5" t="s">
        <v>37</v>
      </c>
      <c r="C32" s="81"/>
      <c r="D32" s="98">
        <f>投入係数表!K32</f>
        <v>3.2574805714551632E-3</v>
      </c>
      <c r="E32" s="101">
        <f t="shared" si="0"/>
        <v>0.3257480571455163</v>
      </c>
      <c r="F32" s="67">
        <f>分析係数表!C35</f>
        <v>0.71309503437584931</v>
      </c>
      <c r="G32" s="101">
        <f t="shared" si="1"/>
        <v>0.23228932200804808</v>
      </c>
      <c r="H32" s="101">
        <v>0.30993730102489986</v>
      </c>
      <c r="I32" s="101">
        <f t="shared" si="2"/>
        <v>0.30993730102489986</v>
      </c>
      <c r="J32" s="98">
        <f>分析係数表!G35</f>
        <v>0.31495703902204752</v>
      </c>
      <c r="K32" s="102">
        <f t="shared" si="3"/>
        <v>9.7616934613287479E-2</v>
      </c>
      <c r="L32" s="70"/>
      <c r="M32" s="71"/>
      <c r="N32" s="72">
        <f>分析係数表!H35</f>
        <v>4.5217953193592612E-2</v>
      </c>
      <c r="O32" s="73">
        <f t="shared" si="4"/>
        <v>0.13237965474829178</v>
      </c>
      <c r="P32" s="67">
        <f>分析係数表!C35</f>
        <v>0.71309503437584931</v>
      </c>
      <c r="Q32" s="73">
        <f t="shared" si="5"/>
        <v>9.4399274453396187E-2</v>
      </c>
      <c r="R32" s="74">
        <v>0.14190154919917894</v>
      </c>
      <c r="S32" s="75">
        <f t="shared" si="6"/>
        <v>0.45183885022407877</v>
      </c>
      <c r="T32" s="76">
        <f>分析係数表!F35</f>
        <v>0.6471226839613694</v>
      </c>
      <c r="U32" s="77">
        <f t="shared" si="7"/>
        <v>0.29239516947502503</v>
      </c>
      <c r="V32" s="78">
        <f>分析係数表!D35</f>
        <v>5.1528958806697799E-2</v>
      </c>
      <c r="W32" s="158">
        <f t="shared" si="8"/>
        <v>0</v>
      </c>
      <c r="X32" s="67">
        <f>分析係数表!E35</f>
        <v>4.6060464196494511E-2</v>
      </c>
      <c r="Y32" s="157">
        <f t="shared" si="9"/>
        <v>0</v>
      </c>
    </row>
    <row r="33" spans="1:25" x14ac:dyDescent="0.15">
      <c r="A33" s="6" t="s">
        <v>21</v>
      </c>
      <c r="B33" s="5" t="s">
        <v>38</v>
      </c>
      <c r="C33" s="81"/>
      <c r="D33" s="98">
        <f>投入係数表!K33</f>
        <v>3.2574805714551629E-4</v>
      </c>
      <c r="E33" s="101">
        <f t="shared" si="0"/>
        <v>3.2574805714551631E-2</v>
      </c>
      <c r="F33" s="67">
        <f>分析係数表!C36</f>
        <v>0.97060797996518033</v>
      </c>
      <c r="G33" s="101">
        <f t="shared" si="1"/>
        <v>3.1617366372359172E-2</v>
      </c>
      <c r="H33" s="101">
        <v>7.4498950061548372E-2</v>
      </c>
      <c r="I33" s="101">
        <f t="shared" si="2"/>
        <v>7.4498950061548372E-2</v>
      </c>
      <c r="J33" s="98">
        <f>分析係数表!G36</f>
        <v>5.0335711627756477E-2</v>
      </c>
      <c r="K33" s="102">
        <f t="shared" si="3"/>
        <v>3.7499576668687295E-3</v>
      </c>
      <c r="L33" s="70"/>
      <c r="M33" s="71"/>
      <c r="N33" s="72">
        <f>分析係数表!H36</f>
        <v>0.16953071230897843</v>
      </c>
      <c r="O33" s="73">
        <f t="shared" si="4"/>
        <v>0.49631651987013503</v>
      </c>
      <c r="P33" s="67">
        <f>分析係数表!C36</f>
        <v>0.97060797996518033</v>
      </c>
      <c r="Q33" s="73">
        <f t="shared" si="5"/>
        <v>0.48172877477450005</v>
      </c>
      <c r="R33" s="74">
        <v>0.5106498062980428</v>
      </c>
      <c r="S33" s="75">
        <f t="shared" si="6"/>
        <v>0.58514875635959118</v>
      </c>
      <c r="T33" s="76">
        <f>分析係数表!F36</f>
        <v>0.84929702794091477</v>
      </c>
      <c r="U33" s="77">
        <f t="shared" si="7"/>
        <v>0.49696509967952324</v>
      </c>
      <c r="V33" s="78">
        <f>分析係数表!D36</f>
        <v>1.3965603714669384E-2</v>
      </c>
      <c r="W33" s="158">
        <f t="shared" si="8"/>
        <v>0</v>
      </c>
      <c r="X33" s="67">
        <f>分析係数表!E36</f>
        <v>6.2304842336876505E-3</v>
      </c>
      <c r="Y33" s="157">
        <f t="shared" si="9"/>
        <v>0</v>
      </c>
    </row>
    <row r="34" spans="1:25" x14ac:dyDescent="0.15">
      <c r="A34" s="6" t="s">
        <v>22</v>
      </c>
      <c r="B34" s="5" t="s">
        <v>373</v>
      </c>
      <c r="C34" s="81"/>
      <c r="D34" s="98">
        <f>投入係数表!K34</f>
        <v>1.9064017249135215E-2</v>
      </c>
      <c r="E34" s="101">
        <f t="shared" si="0"/>
        <v>1.9064017249135214</v>
      </c>
      <c r="F34" s="67">
        <f>分析係数表!C37</f>
        <v>0.36942311263039118</v>
      </c>
      <c r="G34" s="101">
        <f t="shared" si="1"/>
        <v>0.70426885914149984</v>
      </c>
      <c r="H34" s="101">
        <v>0.76930665348271765</v>
      </c>
      <c r="I34" s="101">
        <f t="shared" si="2"/>
        <v>0.76930665348271765</v>
      </c>
      <c r="J34" s="98">
        <f>分析係数表!G37</f>
        <v>0.39597111115274369</v>
      </c>
      <c r="K34" s="102">
        <f t="shared" si="3"/>
        <v>0.30462321039675044</v>
      </c>
      <c r="L34" s="70"/>
      <c r="M34" s="71"/>
      <c r="N34" s="72">
        <f>分析係数表!H37</f>
        <v>4.1543568960461748E-2</v>
      </c>
      <c r="O34" s="73">
        <f t="shared" si="4"/>
        <v>0.12162256200435582</v>
      </c>
      <c r="P34" s="67">
        <f>分析係数表!C37</f>
        <v>0.36942311263039118</v>
      </c>
      <c r="Q34" s="73">
        <f t="shared" si="5"/>
        <v>4.4930185421731876E-2</v>
      </c>
      <c r="R34" s="74">
        <v>6.4209979799468103E-2</v>
      </c>
      <c r="S34" s="75">
        <f t="shared" si="6"/>
        <v>0.83351663328218573</v>
      </c>
      <c r="T34" s="76">
        <f>分析係数表!F37</f>
        <v>0.66956741667759523</v>
      </c>
      <c r="U34" s="77">
        <f t="shared" si="7"/>
        <v>0.55809557890455963</v>
      </c>
      <c r="V34" s="78">
        <f>分析係数表!D37</f>
        <v>7.9659778556307029E-2</v>
      </c>
      <c r="W34" s="158">
        <f t="shared" si="8"/>
        <v>0</v>
      </c>
      <c r="X34" s="67">
        <f>分析係数表!E37</f>
        <v>7.2943402589130152E-2</v>
      </c>
      <c r="Y34" s="157">
        <f t="shared" si="9"/>
        <v>0</v>
      </c>
    </row>
    <row r="35" spans="1:25" x14ac:dyDescent="0.15">
      <c r="A35" s="6" t="s">
        <v>23</v>
      </c>
      <c r="B35" s="5" t="s">
        <v>191</v>
      </c>
      <c r="C35" s="81"/>
      <c r="D35" s="98">
        <f>投入係数表!K35</f>
        <v>4.0330711837063924E-4</v>
      </c>
      <c r="E35" s="101">
        <f t="shared" si="0"/>
        <v>4.0330711837063923E-2</v>
      </c>
      <c r="F35" s="67">
        <f>分析係数表!C38</f>
        <v>0.27616293516884927</v>
      </c>
      <c r="G35" s="101">
        <f t="shared" si="1"/>
        <v>1.1137847758372626E-2</v>
      </c>
      <c r="H35" s="101">
        <v>3.4961409673735511E-2</v>
      </c>
      <c r="I35" s="101">
        <f t="shared" si="2"/>
        <v>3.4961409673735511E-2</v>
      </c>
      <c r="J35" s="98">
        <f>分析係数表!G38</f>
        <v>0.16816004220594116</v>
      </c>
      <c r="K35" s="102">
        <f t="shared" si="3"/>
        <v>5.8791121263145635E-3</v>
      </c>
      <c r="L35" s="70"/>
      <c r="M35" s="71"/>
      <c r="N35" s="72">
        <f>分析係数表!H38</f>
        <v>1.978405886979525E-2</v>
      </c>
      <c r="O35" s="73">
        <f t="shared" si="4"/>
        <v>5.7919624789086833E-2</v>
      </c>
      <c r="P35" s="67">
        <f>分析係数表!C38</f>
        <v>0.27616293516884927</v>
      </c>
      <c r="Q35" s="73">
        <f t="shared" si="5"/>
        <v>1.5995253585632661E-2</v>
      </c>
      <c r="R35" s="74">
        <v>2.7593033967612188E-2</v>
      </c>
      <c r="S35" s="75">
        <f t="shared" si="6"/>
        <v>6.2554443641347698E-2</v>
      </c>
      <c r="T35" s="76">
        <f>分析係数表!F38</f>
        <v>0.50796041491163135</v>
      </c>
      <c r="U35" s="77">
        <f t="shared" si="7"/>
        <v>3.1775181146625239E-2</v>
      </c>
      <c r="V35" s="78">
        <f>分析係数表!D38</f>
        <v>3.920217156374714E-2</v>
      </c>
      <c r="W35" s="158">
        <f t="shared" si="8"/>
        <v>0</v>
      </c>
      <c r="X35" s="67">
        <f>分析係数表!E38</f>
        <v>4.2827117317199771E-2</v>
      </c>
      <c r="Y35" s="157">
        <f t="shared" si="9"/>
        <v>0</v>
      </c>
    </row>
    <row r="36" spans="1:25" x14ac:dyDescent="0.15">
      <c r="A36" s="6" t="s">
        <v>24</v>
      </c>
      <c r="B36" s="5" t="s">
        <v>39</v>
      </c>
      <c r="C36" s="81"/>
      <c r="D36" s="98">
        <f>投入係数表!K36</f>
        <v>0</v>
      </c>
      <c r="E36" s="101">
        <f t="shared" si="0"/>
        <v>0</v>
      </c>
      <c r="F36" s="67">
        <f>分析係数表!C39</f>
        <v>1</v>
      </c>
      <c r="G36" s="101">
        <f t="shared" si="1"/>
        <v>0</v>
      </c>
      <c r="H36" s="101">
        <v>3.9663964765399504E-3</v>
      </c>
      <c r="I36" s="101">
        <f t="shared" si="2"/>
        <v>3.9663964765399504E-3</v>
      </c>
      <c r="J36" s="98">
        <f>分析係数表!G39</f>
        <v>0.35248448442068531</v>
      </c>
      <c r="K36" s="102">
        <f t="shared" si="3"/>
        <v>1.3980932170412073E-3</v>
      </c>
      <c r="L36" s="70"/>
      <c r="M36" s="71"/>
      <c r="N36" s="72">
        <f>分析係数表!H39</f>
        <v>3.7835784153932967E-3</v>
      </c>
      <c r="O36" s="73">
        <f t="shared" si="4"/>
        <v>1.1076768605568521E-2</v>
      </c>
      <c r="P36" s="67">
        <f>分析係数表!C39</f>
        <v>1</v>
      </c>
      <c r="Q36" s="73">
        <f t="shared" si="5"/>
        <v>1.1076768605568521E-2</v>
      </c>
      <c r="R36" s="74">
        <v>1.1700914350588213E-2</v>
      </c>
      <c r="S36" s="75">
        <f t="shared" si="6"/>
        <v>1.5667310827128161E-2</v>
      </c>
      <c r="T36" s="76">
        <f>分析係数表!F39</f>
        <v>0.70432763167329249</v>
      </c>
      <c r="U36" s="77">
        <f t="shared" si="7"/>
        <v>1.1034919929560511E-2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98">
        <f>投入係数表!K37</f>
        <v>0</v>
      </c>
      <c r="E37" s="101">
        <f t="shared" si="0"/>
        <v>0</v>
      </c>
      <c r="F37" s="67">
        <f>分析係数表!C40</f>
        <v>0.8594947788612175</v>
      </c>
      <c r="G37" s="101">
        <f t="shared" si="1"/>
        <v>0</v>
      </c>
      <c r="H37" s="101">
        <v>1.177165189996043E-3</v>
      </c>
      <c r="I37" s="101">
        <f t="shared" si="2"/>
        <v>1.177165189996043E-3</v>
      </c>
      <c r="J37" s="98">
        <f>分析係数表!G40</f>
        <v>0.52539426735800443</v>
      </c>
      <c r="K37" s="102">
        <f t="shared" si="3"/>
        <v>6.1847584255731705E-4</v>
      </c>
      <c r="L37" s="70"/>
      <c r="M37" s="71"/>
      <c r="N37" s="72">
        <f>分析係数表!H40</f>
        <v>2.8625897198815951E-2</v>
      </c>
      <c r="O37" s="73">
        <f t="shared" si="4"/>
        <v>8.3804907573222912E-2</v>
      </c>
      <c r="P37" s="67">
        <f>分析係数表!C40</f>
        <v>0.8594947788612175</v>
      </c>
      <c r="Q37" s="73">
        <f t="shared" si="5"/>
        <v>7.2029880502131993E-2</v>
      </c>
      <c r="R37" s="74">
        <v>7.236012924578028E-2</v>
      </c>
      <c r="S37" s="75">
        <f t="shared" si="6"/>
        <v>7.3537294435776321E-2</v>
      </c>
      <c r="T37" s="76">
        <f>分析係数表!F40</f>
        <v>0.72756745394375155</v>
      </c>
      <c r="U37" s="77">
        <f t="shared" si="7"/>
        <v>5.3503342082549789E-2</v>
      </c>
      <c r="V37" s="78">
        <f>分析係数表!D40</f>
        <v>7.9831728955339729E-2</v>
      </c>
      <c r="W37" s="158">
        <f t="shared" si="8"/>
        <v>0</v>
      </c>
      <c r="X37" s="67">
        <f>分析係数表!E40</f>
        <v>4.9600073301928491E-2</v>
      </c>
      <c r="Y37" s="157">
        <f t="shared" si="9"/>
        <v>0</v>
      </c>
    </row>
    <row r="38" spans="1:25" x14ac:dyDescent="0.15">
      <c r="A38" s="6" t="s">
        <v>26</v>
      </c>
      <c r="B38" s="5" t="s">
        <v>274</v>
      </c>
      <c r="C38" s="81"/>
      <c r="D38" s="98">
        <f>投入係数表!K38</f>
        <v>0</v>
      </c>
      <c r="E38" s="101">
        <f t="shared" si="0"/>
        <v>0</v>
      </c>
      <c r="F38" s="67">
        <f>分析係数表!C41</f>
        <v>0.99990471917963208</v>
      </c>
      <c r="G38" s="101">
        <f t="shared" si="1"/>
        <v>0</v>
      </c>
      <c r="H38" s="101">
        <v>8.677978120739901E-4</v>
      </c>
      <c r="I38" s="101">
        <f t="shared" si="2"/>
        <v>8.677978120739901E-4</v>
      </c>
      <c r="J38" s="98">
        <f>分析係数表!G41</f>
        <v>0.44685264209908465</v>
      </c>
      <c r="K38" s="102">
        <f t="shared" si="3"/>
        <v>3.877777451330674E-4</v>
      </c>
      <c r="L38" s="70"/>
      <c r="M38" s="71"/>
      <c r="N38" s="72">
        <f>分析係数表!H41</f>
        <v>4.1570867506027356E-2</v>
      </c>
      <c r="O38" s="73">
        <f t="shared" si="4"/>
        <v>0.12170248096976398</v>
      </c>
      <c r="P38" s="67">
        <f>分析係数表!C41</f>
        <v>0.99990471917963208</v>
      </c>
      <c r="Q38" s="73">
        <f t="shared" si="5"/>
        <v>0.12169088505753636</v>
      </c>
      <c r="R38" s="74">
        <v>0.12444549014761599</v>
      </c>
      <c r="S38" s="75">
        <f t="shared" si="6"/>
        <v>0.12531328795968999</v>
      </c>
      <c r="T38" s="76">
        <f>分析係数表!F41</f>
        <v>0.55239581515617808</v>
      </c>
      <c r="U38" s="77">
        <f t="shared" si="7"/>
        <v>6.9222535852393824E-2</v>
      </c>
      <c r="V38" s="78">
        <f>分析係数表!D41</f>
        <v>0.13408593365801039</v>
      </c>
      <c r="W38" s="158">
        <f t="shared" si="8"/>
        <v>0</v>
      </c>
      <c r="X38" s="67">
        <f>分析係数表!E41</f>
        <v>0.12882910036962419</v>
      </c>
      <c r="Y38" s="157">
        <f t="shared" si="9"/>
        <v>0</v>
      </c>
    </row>
    <row r="39" spans="1:25" x14ac:dyDescent="0.15">
      <c r="A39" s="6" t="s">
        <v>51</v>
      </c>
      <c r="B39" s="5" t="s">
        <v>363</v>
      </c>
      <c r="C39" s="81"/>
      <c r="D39" s="98">
        <f>投入係数表!K39</f>
        <v>4.6535436735073759E-5</v>
      </c>
      <c r="E39" s="101">
        <f>$C$13*D39</f>
        <v>4.6535436735073762E-3</v>
      </c>
      <c r="F39" s="67">
        <f>分析係数表!C42</f>
        <v>0.63104308840742951</v>
      </c>
      <c r="G39" s="101">
        <f>E39*F39</f>
        <v>2.9365865717689496E-3</v>
      </c>
      <c r="H39" s="101">
        <v>7.2644752853116565E-3</v>
      </c>
      <c r="I39" s="101">
        <f>C39+H39</f>
        <v>7.2644752853116565E-3</v>
      </c>
      <c r="J39" s="98">
        <f>分析係数表!G42</f>
        <v>0.48778127268328092</v>
      </c>
      <c r="K39" s="102">
        <f>I39*J39</f>
        <v>3.5434750000455603E-3</v>
      </c>
      <c r="L39" s="70"/>
      <c r="M39" s="71"/>
      <c r="N39" s="72">
        <f>分析係数表!H42</f>
        <v>1.0655104073296274E-2</v>
      </c>
      <c r="O39" s="73">
        <f t="shared" si="4"/>
        <v>3.1193782533481609E-2</v>
      </c>
      <c r="P39" s="67">
        <f>分析係数表!C42</f>
        <v>0.63104308840742951</v>
      </c>
      <c r="Q39" s="73">
        <f>O39*P39</f>
        <v>1.9684620869037966E-2</v>
      </c>
      <c r="R39" s="74">
        <v>2.1454230299974387E-2</v>
      </c>
      <c r="S39" s="75">
        <f>I39+R39</f>
        <v>2.8718705585286042E-2</v>
      </c>
      <c r="T39" s="76">
        <f>分析係数表!F42</f>
        <v>0.56029864159552034</v>
      </c>
      <c r="U39" s="77">
        <f t="shared" si="7"/>
        <v>1.6091051727817454E-2</v>
      </c>
      <c r="V39" s="78">
        <f>分析係数表!D42</f>
        <v>0.23200027651999586</v>
      </c>
      <c r="W39" s="158">
        <f t="shared" si="8"/>
        <v>0</v>
      </c>
      <c r="X39" s="67">
        <f>分析係数表!E42</f>
        <v>0.19107531713387024</v>
      </c>
      <c r="Y39" s="157">
        <f t="shared" si="9"/>
        <v>0</v>
      </c>
    </row>
    <row r="40" spans="1:25" x14ac:dyDescent="0.15">
      <c r="A40" s="6" t="s">
        <v>192</v>
      </c>
      <c r="B40" s="5" t="s">
        <v>41</v>
      </c>
      <c r="C40" s="81"/>
      <c r="D40" s="98">
        <f>投入係数表!K40</f>
        <v>4.4053546775869824E-3</v>
      </c>
      <c r="E40" s="101">
        <f>$C$13*D40</f>
        <v>0.44053546775869823</v>
      </c>
      <c r="F40" s="67">
        <f>分析係数表!C43</f>
        <v>0.62059958859811692</v>
      </c>
      <c r="G40" s="101">
        <f>E40*F40</f>
        <v>0.2733961300539271</v>
      </c>
      <c r="H40" s="101">
        <v>0.47411302456925597</v>
      </c>
      <c r="I40" s="101">
        <f>C40+H40</f>
        <v>0.47411302456925597</v>
      </c>
      <c r="J40" s="98">
        <f>分析係数表!G43</f>
        <v>0.36935703048307378</v>
      </c>
      <c r="K40" s="102">
        <f>I40*J40</f>
        <v>0.17511697886824898</v>
      </c>
      <c r="L40" s="70"/>
      <c r="M40" s="71"/>
      <c r="N40" s="72">
        <f>分析係数表!H43</f>
        <v>1.5056593096551102E-2</v>
      </c>
      <c r="O40" s="73">
        <f t="shared" si="4"/>
        <v>4.4079540426641493E-2</v>
      </c>
      <c r="P40" s="67">
        <f>分析係数表!C43</f>
        <v>0.62059958859811692</v>
      </c>
      <c r="Q40" s="73">
        <f>O40*P40</f>
        <v>2.7355744654367773E-2</v>
      </c>
      <c r="R40" s="74">
        <v>0.11015312058952195</v>
      </c>
      <c r="S40" s="75">
        <f>I40+R40</f>
        <v>0.58426614515877795</v>
      </c>
      <c r="T40" s="76">
        <f>分析係数表!F43</f>
        <v>0.6240370889543333</v>
      </c>
      <c r="U40" s="77">
        <f t="shared" si="7"/>
        <v>0.3646037443994537</v>
      </c>
      <c r="V40" s="78">
        <f>分析係数表!D43</f>
        <v>0.12357626341216665</v>
      </c>
      <c r="W40" s="158">
        <f t="shared" si="8"/>
        <v>0</v>
      </c>
      <c r="X40" s="67">
        <f>分析係数表!E43</f>
        <v>9.9504023114151852E-2</v>
      </c>
      <c r="Y40" s="157">
        <f t="shared" si="9"/>
        <v>0</v>
      </c>
    </row>
    <row r="41" spans="1:25" x14ac:dyDescent="0.15">
      <c r="A41" s="6" t="s">
        <v>337</v>
      </c>
      <c r="B41" s="5" t="s">
        <v>42</v>
      </c>
      <c r="C41" s="81"/>
      <c r="D41" s="98">
        <f>投入係数表!K41</f>
        <v>1.5511812245024587E-5</v>
      </c>
      <c r="E41" s="101">
        <f>$C$13*D41</f>
        <v>1.5511812245024587E-3</v>
      </c>
      <c r="F41" s="67">
        <f>分析係数表!C44</f>
        <v>0.64669075076632776</v>
      </c>
      <c r="G41" s="101">
        <f>E41*F41</f>
        <v>1.0031345506481266E-3</v>
      </c>
      <c r="H41" s="101">
        <v>2.4360319636196159E-3</v>
      </c>
      <c r="I41" s="101">
        <f>C41+H41</f>
        <v>2.4360319636196159E-3</v>
      </c>
      <c r="J41" s="98">
        <f>分析係数表!G44</f>
        <v>0.2706786499583716</v>
      </c>
      <c r="K41" s="102">
        <f>I41*J41</f>
        <v>6.5938184316799864E-4</v>
      </c>
      <c r="L41" s="70"/>
      <c r="M41" s="71"/>
      <c r="N41" s="72">
        <f>分析係数表!H44</f>
        <v>0.11660878839741158</v>
      </c>
      <c r="O41" s="73">
        <f t="shared" si="4"/>
        <v>0.34138279286054307</v>
      </c>
      <c r="P41" s="67">
        <f>分析係数表!C44</f>
        <v>0.64669075076632776</v>
      </c>
      <c r="Q41" s="73">
        <f>O41*P41</f>
        <v>0.22076909461369035</v>
      </c>
      <c r="R41" s="74">
        <v>0.22488527579065079</v>
      </c>
      <c r="S41" s="75">
        <f>I41+R41</f>
        <v>0.2273213077542704</v>
      </c>
      <c r="T41" s="76">
        <f>分析係数表!F44</f>
        <v>0.52072668274875644</v>
      </c>
      <c r="U41" s="77">
        <f t="shared" si="7"/>
        <v>0.11837227050499038</v>
      </c>
      <c r="V41" s="78">
        <f>分析係数表!D44</f>
        <v>0.15730632111521464</v>
      </c>
      <c r="W41" s="158">
        <f t="shared" si="8"/>
        <v>0</v>
      </c>
      <c r="X41" s="67">
        <f>分析係数表!E44</f>
        <v>0.11255043442990414</v>
      </c>
      <c r="Y41" s="157">
        <f t="shared" si="9"/>
        <v>0</v>
      </c>
    </row>
    <row r="42" spans="1:25" x14ac:dyDescent="0.15">
      <c r="A42" s="6" t="s">
        <v>338</v>
      </c>
      <c r="B42" s="5" t="s">
        <v>276</v>
      </c>
      <c r="C42" s="81"/>
      <c r="D42" s="98">
        <f>投入係数表!K42</f>
        <v>9.3070873470147518E-5</v>
      </c>
      <c r="E42" s="101">
        <f>$C$13*D42</f>
        <v>9.3070873470147523E-3</v>
      </c>
      <c r="F42" s="67">
        <f>分析係数表!C45</f>
        <v>1</v>
      </c>
      <c r="G42" s="101">
        <f>E42*F42</f>
        <v>9.3070873470147523E-3</v>
      </c>
      <c r="H42" s="101">
        <v>1.7107912836596188E-2</v>
      </c>
      <c r="I42" s="101">
        <f>C42+H42</f>
        <v>1.7107912836596188E-2</v>
      </c>
      <c r="J42" s="98">
        <f>分析係数表!G45</f>
        <v>0</v>
      </c>
      <c r="K42" s="102">
        <f>I42*J42</f>
        <v>0</v>
      </c>
      <c r="L42" s="70"/>
      <c r="M42" s="71"/>
      <c r="N42" s="72">
        <f>分析係数表!H45</f>
        <v>0</v>
      </c>
      <c r="O42" s="73">
        <f t="shared" si="4"/>
        <v>0</v>
      </c>
      <c r="P42" s="67">
        <f>分析係数表!C45</f>
        <v>1</v>
      </c>
      <c r="Q42" s="73">
        <f>O42*P42</f>
        <v>0</v>
      </c>
      <c r="R42" s="74">
        <v>3.8444715717491839E-3</v>
      </c>
      <c r="S42" s="75">
        <f>I42+R42</f>
        <v>2.0952384408345372E-2</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98">
        <f>投入係数表!K43</f>
        <v>1.085826857151721E-4</v>
      </c>
      <c r="E43" s="101">
        <f>$C$13*D43</f>
        <v>1.0858268571517209E-2</v>
      </c>
      <c r="F43" s="67">
        <f>分析係数表!C46</f>
        <v>0.9523590920683499</v>
      </c>
      <c r="G43" s="101">
        <f>E43*F43</f>
        <v>1.0340970798204428E-2</v>
      </c>
      <c r="H43" s="101">
        <v>2.0908145119368629E-2</v>
      </c>
      <c r="I43" s="101">
        <f>C43+H43</f>
        <v>2.0908145119368629E-2</v>
      </c>
      <c r="J43" s="98">
        <f>分析係数表!G46</f>
        <v>9.2904052538843509E-3</v>
      </c>
      <c r="K43" s="102">
        <f>I43*J43</f>
        <v>1.9424514126595876E-4</v>
      </c>
      <c r="L43" s="70"/>
      <c r="M43" s="71"/>
      <c r="N43" s="72">
        <f>分析係数表!H46</f>
        <v>3.275825467872984E-5</v>
      </c>
      <c r="O43" s="73">
        <f t="shared" si="4"/>
        <v>9.5902758489770752E-5</v>
      </c>
      <c r="P43" s="67">
        <f>分析係数表!C46</f>
        <v>0.9523590920683499</v>
      </c>
      <c r="Q43" s="73">
        <f>O43*P43</f>
        <v>9.1333864002168314E-5</v>
      </c>
      <c r="R43" s="74">
        <v>3.2900719556638934E-3</v>
      </c>
      <c r="S43" s="75">
        <f>I43+R43</f>
        <v>2.4198217075032523E-2</v>
      </c>
      <c r="T43" s="76">
        <f>分析係数表!F46</f>
        <v>0.3134710876181323</v>
      </c>
      <c r="U43" s="77">
        <f t="shared" si="7"/>
        <v>7.5854414249301051E-3</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99">
        <f>投入係数表!K44</f>
        <v>0.70122698434858144</v>
      </c>
      <c r="E44" s="82">
        <f>SUM(E5:E43)</f>
        <v>70.12269843485808</v>
      </c>
      <c r="F44" s="83">
        <f>分析係数表!C47</f>
        <v>0.46786164393083407</v>
      </c>
      <c r="G44" s="82">
        <f>SUM(G5:G43)</f>
        <v>4.4622996281136089</v>
      </c>
      <c r="H44" s="82">
        <f>SUM(H5:H43)</f>
        <v>5.2263956313330215</v>
      </c>
      <c r="I44" s="82">
        <f>SUM(I5:I43)</f>
        <v>105.22639563133303</v>
      </c>
      <c r="J44" s="99">
        <f>分析係数表!G47</f>
        <v>0.21497759441460212</v>
      </c>
      <c r="K44" s="84">
        <f>SUM(K5:K43)</f>
        <v>4.5342136302652758</v>
      </c>
      <c r="L44" s="85">
        <f>最終需要_まとめ!$L$34</f>
        <v>0.64566666666666661</v>
      </c>
      <c r="M44" s="82">
        <f>K44*L44</f>
        <v>2.927590600607946</v>
      </c>
      <c r="N44" s="86">
        <f>分析係数表!H47</f>
        <v>1</v>
      </c>
      <c r="O44" s="87">
        <f>SUM(O5:O43)</f>
        <v>2.9275906006079464</v>
      </c>
      <c r="P44" s="83">
        <f>分析係数表!C47</f>
        <v>0.46786164393083407</v>
      </c>
      <c r="Q44" s="87">
        <f>SUM(Q5:Q43)</f>
        <v>1.8800500888461262</v>
      </c>
      <c r="R44" s="82">
        <f>SUM(R5:R43)</f>
        <v>2.2557194775749294</v>
      </c>
      <c r="S44" s="88">
        <f>SUM(S5:S43)</f>
        <v>107.48211510890795</v>
      </c>
      <c r="T44" s="89">
        <f>分析係数表!F47</f>
        <v>0.45241141751681985</v>
      </c>
      <c r="U44" s="90">
        <f>SUM(U5:U43)</f>
        <v>32.781852609529686</v>
      </c>
      <c r="V44" s="91">
        <f>分析係数表!D47</f>
        <v>5.5289104631778725E-2</v>
      </c>
      <c r="W44" s="155">
        <f>SUM(W5:W43)</f>
        <v>1</v>
      </c>
      <c r="X44" s="83">
        <f>分析係数表!E47</f>
        <v>4.6297221440055228E-2</v>
      </c>
      <c r="Y44" s="156">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360</v>
      </c>
      <c r="S2" s="3" t="s">
        <v>150</v>
      </c>
      <c r="U2" s="55" t="s">
        <v>207</v>
      </c>
      <c r="W2" s="3" t="s">
        <v>127</v>
      </c>
      <c r="Y2" s="3" t="s">
        <v>151</v>
      </c>
    </row>
    <row r="3" spans="1:25" ht="45" x14ac:dyDescent="0.15">
      <c r="B3" s="56"/>
      <c r="C3" s="57" t="s">
        <v>225</v>
      </c>
      <c r="D3" s="57" t="s">
        <v>374</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投入係数表!L5</f>
        <v>9.7731951115479481E-3</v>
      </c>
      <c r="E5" s="68">
        <f t="shared" ref="E5:E38" si="0">$C$14*D5</f>
        <v>0.97731951115479476</v>
      </c>
      <c r="F5" s="67">
        <f>分析係数表!C8</f>
        <v>0.17777947964604235</v>
      </c>
      <c r="G5" s="68">
        <f t="shared" ref="G5:G38" si="1">E5*F5</f>
        <v>0.17374735414102391</v>
      </c>
      <c r="H5" s="68">
        <f t="array" ref="H5:H43">MMULT(逆行列係数!C5:AO43,'10'!G5:G43)</f>
        <v>0.18248070319239304</v>
      </c>
      <c r="I5" s="68">
        <f t="shared" ref="I5:I38" si="2">C5+H5</f>
        <v>0.18248070319239304</v>
      </c>
      <c r="J5" s="67">
        <f>分析係数表!G8</f>
        <v>0.11983669088190757</v>
      </c>
      <c r="K5" s="69">
        <f t="shared" ref="K5:K38" si="3">I5*J5</f>
        <v>2.1867883620379929E-2</v>
      </c>
      <c r="L5" s="70" t="s">
        <v>180</v>
      </c>
      <c r="M5" s="71" t="s">
        <v>180</v>
      </c>
      <c r="N5" s="72">
        <f>分析係数表!H8</f>
        <v>9.9318531954874535E-3</v>
      </c>
      <c r="O5" s="73">
        <f t="shared" ref="O5:O43" si="4">$M$44*N5</f>
        <v>0.16288641061484566</v>
      </c>
      <c r="P5" s="67">
        <f>分析係数表!C8</f>
        <v>0.17777947964604235</v>
      </c>
      <c r="Q5" s="73">
        <f t="shared" ref="Q5:Q38" si="5">O5*P5</f>
        <v>2.8957861320518849E-2</v>
      </c>
      <c r="R5" s="74">
        <f t="array" ref="R5:R43">MMULT(逆行列係数!C5:AO43,'10'!Q5:Q43)</f>
        <v>4.8943539524204986E-2</v>
      </c>
      <c r="S5" s="75">
        <f t="shared" ref="S5:S38" si="6">I5+R5</f>
        <v>0.23142424271659803</v>
      </c>
      <c r="T5" s="76">
        <f>分析係数表!F8</f>
        <v>0.45371949933871308</v>
      </c>
      <c r="U5" s="77">
        <f t="shared" ref="U5:U43" si="7">S5*T5</f>
        <v>0.10500169154021567</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投入係数表!L6</f>
        <v>0</v>
      </c>
      <c r="E6" s="68">
        <f t="shared" si="0"/>
        <v>0</v>
      </c>
      <c r="F6" s="67">
        <f>分析係数表!C9</f>
        <v>0.42124201973302378</v>
      </c>
      <c r="G6" s="68">
        <f t="shared" si="1"/>
        <v>0</v>
      </c>
      <c r="H6" s="68">
        <v>1.8828181376935652E-3</v>
      </c>
      <c r="I6" s="68">
        <f t="shared" si="2"/>
        <v>1.8828181376935652E-3</v>
      </c>
      <c r="J6" s="67">
        <f>分析係数表!G9</f>
        <v>0.24981720692176457</v>
      </c>
      <c r="K6" s="69">
        <f t="shared" si="3"/>
        <v>4.7036036830024481E-4</v>
      </c>
      <c r="L6" s="70"/>
      <c r="M6" s="71"/>
      <c r="N6" s="72">
        <f>分析係数表!H9</f>
        <v>5.1224917855464795E-4</v>
      </c>
      <c r="O6" s="73">
        <f t="shared" si="4"/>
        <v>8.401093773021142E-3</v>
      </c>
      <c r="P6" s="67">
        <f>分析係数表!C9</f>
        <v>0.42124201973302378</v>
      </c>
      <c r="Q6" s="73">
        <f t="shared" si="5"/>
        <v>3.5388937089139549E-3</v>
      </c>
      <c r="R6" s="74">
        <v>4.6816628776736313E-3</v>
      </c>
      <c r="S6" s="75">
        <f t="shared" si="6"/>
        <v>6.5644810153671967E-3</v>
      </c>
      <c r="T6" s="76">
        <f>分析係数表!F9</f>
        <v>0.68072142334876917</v>
      </c>
      <c r="U6" s="77">
        <f t="shared" si="7"/>
        <v>4.4685828603267313E-3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投入係数表!L7</f>
        <v>0</v>
      </c>
      <c r="E7" s="68">
        <f t="shared" si="0"/>
        <v>0</v>
      </c>
      <c r="F7" s="67">
        <f>分析係数表!C10</f>
        <v>0.36396764732023823</v>
      </c>
      <c r="G7" s="68">
        <f t="shared" si="1"/>
        <v>0</v>
      </c>
      <c r="H7" s="68">
        <v>2.8578800815204797E-4</v>
      </c>
      <c r="I7" s="68">
        <f t="shared" si="2"/>
        <v>2.8578800815204797E-4</v>
      </c>
      <c r="J7" s="67">
        <f>分析係数表!G10</f>
        <v>0.17997125059894586</v>
      </c>
      <c r="K7" s="69">
        <f t="shared" si="3"/>
        <v>5.143362523330581E-5</v>
      </c>
      <c r="L7" s="70"/>
      <c r="M7" s="71"/>
      <c r="N7" s="72">
        <f>分析係数表!H10</f>
        <v>1.1645238378928864E-3</v>
      </c>
      <c r="O7" s="73">
        <f t="shared" si="4"/>
        <v>1.9098662082115778E-2</v>
      </c>
      <c r="P7" s="67">
        <f>分析係数表!C10</f>
        <v>0.36396764732023823</v>
      </c>
      <c r="Q7" s="73">
        <f t="shared" si="5"/>
        <v>6.951295104991922E-3</v>
      </c>
      <c r="R7" s="74">
        <v>1.4207545430849055E-2</v>
      </c>
      <c r="S7" s="75">
        <f t="shared" si="6"/>
        <v>1.4493333439001103E-2</v>
      </c>
      <c r="T7" s="76">
        <f>分析係数表!F10</f>
        <v>0.526018207954001</v>
      </c>
      <c r="U7" s="77">
        <f t="shared" si="7"/>
        <v>7.6237572828631592E-3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投入係数表!L8</f>
        <v>1.019972924355099E-4</v>
      </c>
      <c r="E8" s="68">
        <f t="shared" si="0"/>
        <v>1.019972924355099E-2</v>
      </c>
      <c r="F8" s="67">
        <f>分析係数表!C11</f>
        <v>1.3444674968404846E-2</v>
      </c>
      <c r="G8" s="68">
        <f t="shared" si="1"/>
        <v>1.3713204444527687E-4</v>
      </c>
      <c r="H8" s="68">
        <v>1.8958342782990918E-2</v>
      </c>
      <c r="I8" s="68">
        <f t="shared" si="2"/>
        <v>1.8958342782990918E-2</v>
      </c>
      <c r="J8" s="67">
        <f>分析係数表!G11</f>
        <v>0.34123955862637928</v>
      </c>
      <c r="K8" s="69">
        <f t="shared" si="3"/>
        <v>6.4693365235554239E-3</v>
      </c>
      <c r="L8" s="70"/>
      <c r="M8" s="71"/>
      <c r="N8" s="72">
        <f>分析係数表!H11</f>
        <v>-1.9911880294914216E-5</v>
      </c>
      <c r="O8" s="73">
        <f t="shared" si="4"/>
        <v>-3.2656289274439552E-4</v>
      </c>
      <c r="P8" s="67">
        <f>分析係数表!C11</f>
        <v>1.3444674968404846E-2</v>
      </c>
      <c r="Q8" s="73">
        <f t="shared" si="5"/>
        <v>-4.3905319496904508E-6</v>
      </c>
      <c r="R8" s="74">
        <v>1.5698964387417334E-2</v>
      </c>
      <c r="S8" s="75">
        <f t="shared" si="6"/>
        <v>3.4657307170408255E-2</v>
      </c>
      <c r="T8" s="76">
        <f>分析係数表!F11</f>
        <v>0.57409508095287198</v>
      </c>
      <c r="U8" s="77">
        <f t="shared" si="7"/>
        <v>1.9896589565604077E-2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投入係数表!L9</f>
        <v>9.2724811305009002E-6</v>
      </c>
      <c r="E9" s="68">
        <f t="shared" si="0"/>
        <v>9.2724811305009E-4</v>
      </c>
      <c r="F9" s="67">
        <f>分析係数表!C12</f>
        <v>0.28285269962977577</v>
      </c>
      <c r="G9" s="68">
        <f t="shared" si="1"/>
        <v>2.6227463200283348E-4</v>
      </c>
      <c r="H9" s="68">
        <v>8.5841513601146949E-3</v>
      </c>
      <c r="I9" s="68">
        <f t="shared" si="2"/>
        <v>8.5841513601146949E-3</v>
      </c>
      <c r="J9" s="67">
        <f>分析係数表!G12</f>
        <v>0.13743688539340115</v>
      </c>
      <c r="K9" s="69">
        <f t="shared" si="3"/>
        <v>1.179779026679692E-3</v>
      </c>
      <c r="L9" s="70"/>
      <c r="M9" s="71"/>
      <c r="N9" s="72">
        <f>分析係数表!H12</f>
        <v>7.6503049889858399E-2</v>
      </c>
      <c r="O9" s="73">
        <f t="shared" si="4"/>
        <v>1.2546809696411245</v>
      </c>
      <c r="P9" s="67">
        <f>分析係数表!C12</f>
        <v>0.28285269962977577</v>
      </c>
      <c r="Q9" s="73">
        <f t="shared" si="5"/>
        <v>0.35488989943709681</v>
      </c>
      <c r="R9" s="74">
        <v>0.43210097139248899</v>
      </c>
      <c r="S9" s="75">
        <f t="shared" si="6"/>
        <v>0.44068512275260369</v>
      </c>
      <c r="T9" s="76">
        <f>分析係数表!F12</f>
        <v>0.33885954419874881</v>
      </c>
      <c r="U9" s="77">
        <f t="shared" si="7"/>
        <v>0.14933035983111695</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投入係数表!L10</f>
        <v>4.9515049236874805E-3</v>
      </c>
      <c r="E10" s="68">
        <f t="shared" si="0"/>
        <v>0.49515049236874803</v>
      </c>
      <c r="F10" s="67">
        <f>分析係数表!C13</f>
        <v>8.2857707463935726E-2</v>
      </c>
      <c r="G10" s="68">
        <f t="shared" si="1"/>
        <v>4.1027034647313464E-2</v>
      </c>
      <c r="H10" s="68">
        <v>4.4879121804191915E-2</v>
      </c>
      <c r="I10" s="68">
        <f t="shared" si="2"/>
        <v>4.4879121804191915E-2</v>
      </c>
      <c r="J10" s="67">
        <f>分析係数表!G13</f>
        <v>0.24536311575828371</v>
      </c>
      <c r="K10" s="69">
        <f t="shared" si="3"/>
        <v>1.1011681158372056E-2</v>
      </c>
      <c r="L10" s="70"/>
      <c r="M10" s="71"/>
      <c r="N10" s="72">
        <f>分析係数表!H13</f>
        <v>1.5229376832013421E-2</v>
      </c>
      <c r="O10" s="73">
        <f t="shared" si="4"/>
        <v>0.24976794151514894</v>
      </c>
      <c r="P10" s="67">
        <f>分析係数表!C13</f>
        <v>8.2857707463935726E-2</v>
      </c>
      <c r="Q10" s="73">
        <f t="shared" si="5"/>
        <v>2.0695199031931618E-2</v>
      </c>
      <c r="R10" s="74">
        <v>2.2918911991012394E-2</v>
      </c>
      <c r="S10" s="75">
        <f t="shared" si="6"/>
        <v>6.7798033795204313E-2</v>
      </c>
      <c r="T10" s="76">
        <f>分析係数表!F13</f>
        <v>0.38525314111513148</v>
      </c>
      <c r="U10" s="77">
        <f t="shared" si="7"/>
        <v>2.6119405481032299E-2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投入係数表!L11</f>
        <v>6.9265434044841721E-3</v>
      </c>
      <c r="E11" s="68">
        <f t="shared" si="0"/>
        <v>0.69265434044841723</v>
      </c>
      <c r="F11" s="67">
        <f>分析係数表!C14</f>
        <v>0.18904232356765083</v>
      </c>
      <c r="G11" s="68">
        <f t="shared" si="1"/>
        <v>0.13094098594758746</v>
      </c>
      <c r="H11" s="68">
        <v>0.16506467613642142</v>
      </c>
      <c r="I11" s="68">
        <f t="shared" si="2"/>
        <v>0.16506467613642142</v>
      </c>
      <c r="J11" s="67">
        <f>分析係数表!G14</f>
        <v>0.16324783844948645</v>
      </c>
      <c r="K11" s="69">
        <f t="shared" si="3"/>
        <v>2.6946451583635327E-2</v>
      </c>
      <c r="L11" s="70"/>
      <c r="M11" s="71"/>
      <c r="N11" s="72">
        <f>分析係数表!H14</f>
        <v>1.012936620163862E-3</v>
      </c>
      <c r="O11" s="73">
        <f t="shared" si="4"/>
        <v>1.6612570382513282E-2</v>
      </c>
      <c r="P11" s="67">
        <f>分析係数表!C14</f>
        <v>0.18904232356765083</v>
      </c>
      <c r="Q11" s="73">
        <f t="shared" si="5"/>
        <v>3.1404789055414486E-3</v>
      </c>
      <c r="R11" s="74">
        <v>1.814516050566687E-2</v>
      </c>
      <c r="S11" s="75">
        <f t="shared" si="6"/>
        <v>0.18320983664208829</v>
      </c>
      <c r="T11" s="76">
        <f>分析係数表!F14</f>
        <v>0.31391081065397786</v>
      </c>
      <c r="U11" s="77">
        <f t="shared" si="7"/>
        <v>5.751154834010079E-2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投入係数表!L12</f>
        <v>0.20499137659254862</v>
      </c>
      <c r="E12" s="68">
        <f t="shared" si="0"/>
        <v>20.499137659254863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0.11119466497946667</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投入係数表!L13</f>
        <v>1.8359512638391781E-3</v>
      </c>
      <c r="E13" s="68">
        <f t="shared" si="0"/>
        <v>0.18359512638391781</v>
      </c>
      <c r="F13" s="67">
        <f>分析係数表!C16</f>
        <v>0.18624360370728099</v>
      </c>
      <c r="G13" s="68">
        <f t="shared" si="1"/>
        <v>3.4193417960834555E-2</v>
      </c>
      <c r="H13" s="68">
        <v>8.380033175274379E-2</v>
      </c>
      <c r="I13" s="68">
        <f t="shared" si="2"/>
        <v>8.380033175274379E-2</v>
      </c>
      <c r="J13" s="67">
        <f>分析係数表!G16</f>
        <v>3.3443467200273011E-2</v>
      </c>
      <c r="K13" s="69">
        <f t="shared" si="3"/>
        <v>2.8025736463448839E-3</v>
      </c>
      <c r="L13" s="70"/>
      <c r="M13" s="71"/>
      <c r="N13" s="72">
        <f>分析係数表!H16</f>
        <v>1.544069969062719E-2</v>
      </c>
      <c r="O13" s="73">
        <f t="shared" si="4"/>
        <v>0.25323372189298465</v>
      </c>
      <c r="P13" s="67">
        <f>分析係数表!C16</f>
        <v>0.18624360370728099</v>
      </c>
      <c r="Q13" s="73">
        <f t="shared" si="5"/>
        <v>4.7163160945556837E-2</v>
      </c>
      <c r="R13" s="74">
        <v>8.6265951611552968E-2</v>
      </c>
      <c r="S13" s="75">
        <f t="shared" si="6"/>
        <v>0.17006628336429674</v>
      </c>
      <c r="T13" s="76">
        <f>分析係数表!F16</f>
        <v>0.28910915662276826</v>
      </c>
      <c r="U13" s="77">
        <f t="shared" si="7"/>
        <v>4.9167719753420554E-2</v>
      </c>
      <c r="V13" s="78">
        <f>分析係数表!D16</f>
        <v>9.2295282857896288E-3</v>
      </c>
      <c r="W13" s="158">
        <f t="shared" si="8"/>
        <v>0</v>
      </c>
      <c r="X13" s="67">
        <f>分析係数表!E16</f>
        <v>8.9968511021142599E-3</v>
      </c>
      <c r="Y13" s="157">
        <f t="shared" si="9"/>
        <v>0</v>
      </c>
    </row>
    <row r="14" spans="1:25" x14ac:dyDescent="0.15">
      <c r="A14" s="6" t="s">
        <v>2</v>
      </c>
      <c r="B14" s="5" t="s">
        <v>360</v>
      </c>
      <c r="C14" s="66">
        <f>最終需要_まとめ!C15</f>
        <v>100</v>
      </c>
      <c r="D14" s="67">
        <f>投入係数表!L14</f>
        <v>0.22988335218737829</v>
      </c>
      <c r="E14" s="68">
        <f t="shared" si="0"/>
        <v>22.988335218737831</v>
      </c>
      <c r="F14" s="67">
        <f>分析係数表!C17</f>
        <v>8.6758716707685424E-2</v>
      </c>
      <c r="G14" s="68">
        <f t="shared" si="1"/>
        <v>1.994438462823783</v>
      </c>
      <c r="H14" s="68">
        <v>2.0420051391303931</v>
      </c>
      <c r="I14" s="68">
        <f t="shared" si="2"/>
        <v>102.0420051391304</v>
      </c>
      <c r="J14" s="67">
        <f>分析係数表!G17</f>
        <v>0.21883055467982124</v>
      </c>
      <c r="K14" s="69">
        <f t="shared" si="3"/>
        <v>22.329908585237074</v>
      </c>
      <c r="L14" s="70"/>
      <c r="M14" s="71"/>
      <c r="N14" s="72">
        <f>分析係数表!H17</f>
        <v>2.866347284388861E-3</v>
      </c>
      <c r="O14" s="73">
        <f t="shared" si="4"/>
        <v>4.7009255124898869E-2</v>
      </c>
      <c r="P14" s="67">
        <f>分析係数表!C17</f>
        <v>8.6758716707685424E-2</v>
      </c>
      <c r="Q14" s="73">
        <f t="shared" si="5"/>
        <v>4.0784626480204105E-3</v>
      </c>
      <c r="R14" s="74">
        <v>8.5735777368536603E-3</v>
      </c>
      <c r="S14" s="75">
        <f t="shared" si="6"/>
        <v>102.05057871686725</v>
      </c>
      <c r="T14" s="76">
        <f>分析係数表!F17</f>
        <v>0.34508465775272146</v>
      </c>
      <c r="U14" s="77">
        <f t="shared" si="7"/>
        <v>35.216089029977297</v>
      </c>
      <c r="V14" s="78">
        <f>分析係数表!D17</f>
        <v>3.6575301819260796E-2</v>
      </c>
      <c r="W14" s="158">
        <f t="shared" si="8"/>
        <v>4</v>
      </c>
      <c r="X14" s="67">
        <f>分析係数表!E17</f>
        <v>3.5787140923168224E-2</v>
      </c>
      <c r="Y14" s="157">
        <f t="shared" si="9"/>
        <v>4</v>
      </c>
    </row>
    <row r="15" spans="1:25" x14ac:dyDescent="0.15">
      <c r="A15" s="6" t="s">
        <v>3</v>
      </c>
      <c r="B15" s="5" t="s">
        <v>31</v>
      </c>
      <c r="C15" s="81"/>
      <c r="D15" s="67">
        <f>投入係数表!L15</f>
        <v>3.2685495985015673E-3</v>
      </c>
      <c r="E15" s="68">
        <f t="shared" si="0"/>
        <v>0.32685495985015672</v>
      </c>
      <c r="F15" s="67">
        <f>分析係数表!C18</f>
        <v>0.36451017494166671</v>
      </c>
      <c r="G15" s="68">
        <f t="shared" si="1"/>
        <v>0.11914195859553207</v>
      </c>
      <c r="H15" s="68">
        <v>0.13715189162499922</v>
      </c>
      <c r="I15" s="68">
        <f t="shared" si="2"/>
        <v>0.13715189162499922</v>
      </c>
      <c r="J15" s="67">
        <f>分析係数表!G18</f>
        <v>0.21601264645713222</v>
      </c>
      <c r="K15" s="69">
        <f t="shared" si="3"/>
        <v>2.962654307651787E-2</v>
      </c>
      <c r="L15" s="70"/>
      <c r="M15" s="71"/>
      <c r="N15" s="72">
        <f>分析係数表!H18</f>
        <v>4.846294736294444E-4</v>
      </c>
      <c r="O15" s="73">
        <f t="shared" si="4"/>
        <v>7.948119437924079E-3</v>
      </c>
      <c r="P15" s="67">
        <f>分析係数表!C18</f>
        <v>0.36451017494166671</v>
      </c>
      <c r="Q15" s="73">
        <f t="shared" si="5"/>
        <v>2.8971704067749676E-3</v>
      </c>
      <c r="R15" s="74">
        <v>7.9217332371264385E-3</v>
      </c>
      <c r="S15" s="75">
        <f t="shared" si="6"/>
        <v>0.14507362486212566</v>
      </c>
      <c r="T15" s="76">
        <f>分析係数表!F18</f>
        <v>0.4650429076224129</v>
      </c>
      <c r="U15" s="77">
        <f t="shared" si="7"/>
        <v>6.7465460325206089E-2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投入係数表!L16</f>
        <v>2.012128405318695E-3</v>
      </c>
      <c r="E16" s="68">
        <f t="shared" si="0"/>
        <v>0.2012128405318695</v>
      </c>
      <c r="F16" s="67">
        <f>分析係数表!C19</f>
        <v>0.20084535872916243</v>
      </c>
      <c r="G16" s="68">
        <f t="shared" si="1"/>
        <v>4.0412665137537079E-2</v>
      </c>
      <c r="H16" s="68">
        <v>5.6973698942886369E-2</v>
      </c>
      <c r="I16" s="68">
        <f t="shared" si="2"/>
        <v>5.6973698942886369E-2</v>
      </c>
      <c r="J16" s="67">
        <f>分析係数表!G19</f>
        <v>5.7675100625652016E-2</v>
      </c>
      <c r="K16" s="69">
        <f t="shared" si="3"/>
        <v>3.2859638195465754E-3</v>
      </c>
      <c r="L16" s="70"/>
      <c r="M16" s="71"/>
      <c r="N16" s="72">
        <f>分析係数表!H19</f>
        <v>-1.1304809457757749E-4</v>
      </c>
      <c r="O16" s="73">
        <f t="shared" si="4"/>
        <v>-1.8540344878391489E-3</v>
      </c>
      <c r="P16" s="67">
        <f>分析係数表!C19</f>
        <v>0.20084535872916243</v>
      </c>
      <c r="Q16" s="73">
        <f t="shared" si="5"/>
        <v>-3.7237422180629281E-4</v>
      </c>
      <c r="R16" s="74">
        <v>9.2164589141617125E-4</v>
      </c>
      <c r="S16" s="75">
        <f t="shared" si="6"/>
        <v>5.7895344834302538E-2</v>
      </c>
      <c r="T16" s="76">
        <f>分析係数表!F19</f>
        <v>0.24248712237187039</v>
      </c>
      <c r="U16" s="77">
        <f t="shared" si="7"/>
        <v>1.4038875567597154E-2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投入係数表!L17</f>
        <v>2.4942974241047421E-3</v>
      </c>
      <c r="E17" s="68">
        <f t="shared" si="0"/>
        <v>0.24942974241047422</v>
      </c>
      <c r="F17" s="67">
        <f>分析係数表!C20</f>
        <v>4.0655503382211911E-2</v>
      </c>
      <c r="G17" s="68">
        <f t="shared" si="1"/>
        <v>1.014069173619328E-2</v>
      </c>
      <c r="H17" s="68">
        <v>1.1370851823832266E-2</v>
      </c>
      <c r="I17" s="68">
        <f t="shared" si="2"/>
        <v>1.1370851823832266E-2</v>
      </c>
      <c r="J17" s="67">
        <f>分析係数表!G20</f>
        <v>0.10009738747512385</v>
      </c>
      <c r="K17" s="69">
        <f t="shared" si="3"/>
        <v>1.1381925609323571E-3</v>
      </c>
      <c r="L17" s="70"/>
      <c r="M17" s="71"/>
      <c r="N17" s="72">
        <f>分析係数表!H20</f>
        <v>5.4629207067175944E-4</v>
      </c>
      <c r="O17" s="73">
        <f t="shared" si="4"/>
        <v>8.959410976745432E-3</v>
      </c>
      <c r="P17" s="67">
        <f>分析係数表!C20</f>
        <v>4.0655503382211911E-2</v>
      </c>
      <c r="Q17" s="73">
        <f t="shared" si="5"/>
        <v>3.6424936326770045E-4</v>
      </c>
      <c r="R17" s="74">
        <v>6.6644520176722011E-4</v>
      </c>
      <c r="S17" s="75">
        <f t="shared" si="6"/>
        <v>1.2037297025599487E-2</v>
      </c>
      <c r="T17" s="76">
        <f>分析係数表!F20</f>
        <v>0.22636236609222171</v>
      </c>
      <c r="U17" s="77">
        <f t="shared" si="7"/>
        <v>2.7247910360695625E-3</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投入係数表!L18</f>
        <v>6.3284683715668635E-3</v>
      </c>
      <c r="E18" s="68">
        <f t="shared" si="0"/>
        <v>0.63284683715668633</v>
      </c>
      <c r="F18" s="67">
        <f>分析係数表!C21</f>
        <v>0.20026093416848378</v>
      </c>
      <c r="G18" s="68">
        <f t="shared" si="1"/>
        <v>0.12673449879456833</v>
      </c>
      <c r="H18" s="68">
        <v>0.14388818470318943</v>
      </c>
      <c r="I18" s="68">
        <f t="shared" si="2"/>
        <v>0.14388818470318943</v>
      </c>
      <c r="J18" s="67">
        <f>分析係数表!G21</f>
        <v>0.28530595433635869</v>
      </c>
      <c r="K18" s="69">
        <f t="shared" si="3"/>
        <v>4.105215585446971E-2</v>
      </c>
      <c r="L18" s="70"/>
      <c r="M18" s="71"/>
      <c r="N18" s="72">
        <f>分析係数表!H21</f>
        <v>9.3136214282663271E-4</v>
      </c>
      <c r="O18" s="73">
        <f t="shared" si="4"/>
        <v>1.5274715950947532E-2</v>
      </c>
      <c r="P18" s="67">
        <f>分析係数表!C21</f>
        <v>0.20026093416848378</v>
      </c>
      <c r="Q18" s="73">
        <f t="shared" si="5"/>
        <v>3.0589288854949927E-3</v>
      </c>
      <c r="R18" s="74">
        <v>9.0774238467578074E-3</v>
      </c>
      <c r="S18" s="75">
        <f t="shared" si="6"/>
        <v>0.15296560854994723</v>
      </c>
      <c r="T18" s="76">
        <f>分析係数表!F21</f>
        <v>0.42843035575162391</v>
      </c>
      <c r="U18" s="77">
        <f t="shared" si="7"/>
        <v>6.553511008881753E-2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投入係数表!L19</f>
        <v>4.1726165087254048E-4</v>
      </c>
      <c r="E19" s="68">
        <f t="shared" si="0"/>
        <v>4.1726165087254047E-2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7.1106436323376443E-4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投入係数表!L20</f>
        <v>2.78174433915027E-3</v>
      </c>
      <c r="E20" s="68">
        <f t="shared" si="0"/>
        <v>0.278174433915027</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3.7396718362664645E-4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投入係数表!L21</f>
        <v>0</v>
      </c>
      <c r="E21" s="68">
        <f t="shared" si="0"/>
        <v>0</v>
      </c>
      <c r="F21" s="67">
        <f>分析係数表!C24</f>
        <v>0.65025853558407531</v>
      </c>
      <c r="G21" s="68">
        <f t="shared" si="1"/>
        <v>0</v>
      </c>
      <c r="H21" s="68">
        <v>1.340231327774199E-2</v>
      </c>
      <c r="I21" s="68">
        <f t="shared" si="2"/>
        <v>1.340231327774199E-2</v>
      </c>
      <c r="J21" s="67">
        <f>分析係数表!G24</f>
        <v>0.20860957299762456</v>
      </c>
      <c r="K21" s="69">
        <f t="shared" si="3"/>
        <v>2.7958508500501504E-3</v>
      </c>
      <c r="L21" s="70"/>
      <c r="M21" s="71"/>
      <c r="N21" s="72">
        <f>分析係数表!H24</f>
        <v>1.012294301444671E-3</v>
      </c>
      <c r="O21" s="73">
        <f t="shared" si="4"/>
        <v>1.6602036095650557E-2</v>
      </c>
      <c r="P21" s="67">
        <f>分析係数表!C24</f>
        <v>0.65025853558407531</v>
      </c>
      <c r="Q21" s="73">
        <f t="shared" si="5"/>
        <v>1.0795615679271691E-2</v>
      </c>
      <c r="R21" s="74">
        <v>2.2528063279112581E-2</v>
      </c>
      <c r="S21" s="75">
        <f t="shared" si="6"/>
        <v>3.5930376556854569E-2</v>
      </c>
      <c r="T21" s="76">
        <f>分析係数表!F24</f>
        <v>0.3934811577649211</v>
      </c>
      <c r="U21" s="77">
        <f t="shared" si="7"/>
        <v>1.4137926166520716E-2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投入係数表!L22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7.0632393414553941E-3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投入係数表!L23</f>
        <v>1.3908721695751349E-5</v>
      </c>
      <c r="E23" s="68">
        <f t="shared" si="0"/>
        <v>1.3908721695751348E-3</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0.1587148330172076</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投入係数表!L24</f>
        <v>4.6362405652504501E-6</v>
      </c>
      <c r="E24" s="68">
        <f t="shared" si="0"/>
        <v>4.63624056525045E-4</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0.14821214901507332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投入係数表!L25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0.12046483741866243</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投入係数表!L26</f>
        <v>2.1187619383194554E-3</v>
      </c>
      <c r="E26" s="68">
        <f t="shared" si="0"/>
        <v>0.21187619383194553</v>
      </c>
      <c r="F26" s="67">
        <f>分析係数表!C29</f>
        <v>0.21798273531536294</v>
      </c>
      <c r="G26" s="68">
        <f t="shared" si="1"/>
        <v>4.6185352279695516E-2</v>
      </c>
      <c r="H26" s="68">
        <v>7.0153650009514859E-2</v>
      </c>
      <c r="I26" s="68">
        <f t="shared" si="2"/>
        <v>7.0153650009514859E-2</v>
      </c>
      <c r="J26" s="67">
        <f>分析係数表!G29</f>
        <v>0.25500731246508535</v>
      </c>
      <c r="K26" s="69">
        <f t="shared" si="3"/>
        <v>1.7889693748542594E-2</v>
      </c>
      <c r="L26" s="70"/>
      <c r="M26" s="71"/>
      <c r="N26" s="72">
        <f>分析係数表!H29</f>
        <v>1.0983971257521954E-2</v>
      </c>
      <c r="O26" s="73">
        <f t="shared" si="4"/>
        <v>0.18014157249598503</v>
      </c>
      <c r="P26" s="67">
        <f>分析係数表!C29</f>
        <v>0.21798273531536294</v>
      </c>
      <c r="Q26" s="73">
        <f t="shared" si="5"/>
        <v>3.9267752716685568E-2</v>
      </c>
      <c r="R26" s="74">
        <v>6.0564560419705371E-2</v>
      </c>
      <c r="S26" s="75">
        <f t="shared" si="6"/>
        <v>0.13071821042922022</v>
      </c>
      <c r="T26" s="76">
        <f>分析係数表!F29</f>
        <v>0.40506035137493174</v>
      </c>
      <c r="U26" s="77">
        <f t="shared" si="7"/>
        <v>5.2948764247562209E-2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投入係数表!L27</f>
        <v>3.1758247871965582E-3</v>
      </c>
      <c r="E27" s="68">
        <f t="shared" si="0"/>
        <v>0.31758247871965584</v>
      </c>
      <c r="F27" s="67">
        <f>分析係数表!C30</f>
        <v>1</v>
      </c>
      <c r="G27" s="68">
        <f t="shared" si="1"/>
        <v>0.31758247871965584</v>
      </c>
      <c r="H27" s="68">
        <v>0.41310097561242665</v>
      </c>
      <c r="I27" s="68">
        <f t="shared" si="2"/>
        <v>0.41310097561242665</v>
      </c>
      <c r="J27" s="67">
        <f>分析係数表!G30</f>
        <v>0.34480244300890089</v>
      </c>
      <c r="K27" s="69">
        <f t="shared" si="3"/>
        <v>0.1424382256005251</v>
      </c>
      <c r="L27" s="70"/>
      <c r="M27" s="71"/>
      <c r="N27" s="72">
        <f>分析係数表!H30</f>
        <v>0</v>
      </c>
      <c r="O27" s="73">
        <f t="shared" si="4"/>
        <v>0</v>
      </c>
      <c r="P27" s="67">
        <f>分析係数表!C30</f>
        <v>1</v>
      </c>
      <c r="Q27" s="73">
        <f t="shared" si="5"/>
        <v>0</v>
      </c>
      <c r="R27" s="74">
        <v>0.10055257639135713</v>
      </c>
      <c r="S27" s="75">
        <f t="shared" si="6"/>
        <v>0.51365355200378382</v>
      </c>
      <c r="T27" s="76">
        <f>分析係数表!F30</f>
        <v>0.4506615325054556</v>
      </c>
      <c r="U27" s="77">
        <f t="shared" si="7"/>
        <v>0.23148389692289595</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投入係数表!L28</f>
        <v>3.3941917178198541E-2</v>
      </c>
      <c r="E28" s="68">
        <f t="shared" si="0"/>
        <v>3.394191717819854</v>
      </c>
      <c r="F28" s="67">
        <f>分析係数表!C31</f>
        <v>0.99579475994795519</v>
      </c>
      <c r="G28" s="68">
        <f t="shared" si="1"/>
        <v>3.3799183268637591</v>
      </c>
      <c r="H28" s="68">
        <v>3.9033551737583125</v>
      </c>
      <c r="I28" s="68">
        <f t="shared" si="2"/>
        <v>3.9033551737583125</v>
      </c>
      <c r="J28" s="67">
        <f>分析係数表!G31</f>
        <v>7.0701677135993485E-2</v>
      </c>
      <c r="K28" s="69">
        <f t="shared" si="3"/>
        <v>0.27597375724216994</v>
      </c>
      <c r="L28" s="70"/>
      <c r="M28" s="71"/>
      <c r="N28" s="72">
        <f>分析係数表!H31</f>
        <v>0.174828557104864</v>
      </c>
      <c r="O28" s="73">
        <f t="shared" si="4"/>
        <v>2.8672590682998123</v>
      </c>
      <c r="P28" s="67">
        <f>分析係数表!C31</f>
        <v>0.99579475994795519</v>
      </c>
      <c r="Q28" s="73">
        <f t="shared" si="5"/>
        <v>2.8552015556262091</v>
      </c>
      <c r="R28" s="74">
        <v>3.2678219971747295</v>
      </c>
      <c r="S28" s="75">
        <f t="shared" si="6"/>
        <v>7.1711771709330421</v>
      </c>
      <c r="T28" s="76">
        <f>分析係数表!F31</f>
        <v>0.32317167652288298</v>
      </c>
      <c r="U28" s="77">
        <f t="shared" si="7"/>
        <v>2.317521348973056</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投入係数表!L29</f>
        <v>9.7824675926784488E-4</v>
      </c>
      <c r="E29" s="68">
        <f t="shared" si="0"/>
        <v>9.7824675926784482E-2</v>
      </c>
      <c r="F29" s="67">
        <f>分析係数表!C32</f>
        <v>0.99964031202931458</v>
      </c>
      <c r="G29" s="68">
        <f t="shared" si="1"/>
        <v>9.7789489567617419E-2</v>
      </c>
      <c r="H29" s="68">
        <v>0.12750540056291115</v>
      </c>
      <c r="I29" s="68">
        <f t="shared" si="2"/>
        <v>0.12750540056291115</v>
      </c>
      <c r="J29" s="67">
        <f>分析係数表!G32</f>
        <v>0.14056358670308441</v>
      </c>
      <c r="K29" s="69">
        <f t="shared" si="3"/>
        <v>1.792261642713627E-2</v>
      </c>
      <c r="L29" s="70"/>
      <c r="M29" s="71"/>
      <c r="N29" s="72">
        <f>分析係数表!H32</f>
        <v>5.58720937888101E-3</v>
      </c>
      <c r="O29" s="73">
        <f t="shared" si="4"/>
        <v>9.1632494275391108E-2</v>
      </c>
      <c r="P29" s="67">
        <f>分析係数表!C32</f>
        <v>0.99964031202931458</v>
      </c>
      <c r="Q29" s="73">
        <f t="shared" si="5"/>
        <v>9.1599535169476345E-2</v>
      </c>
      <c r="R29" s="74">
        <v>0.13329368485101148</v>
      </c>
      <c r="S29" s="75">
        <f t="shared" si="6"/>
        <v>0.2607990854139226</v>
      </c>
      <c r="T29" s="76">
        <f>分析係数表!F32</f>
        <v>0.48930784091666113</v>
      </c>
      <c r="U29" s="77">
        <f t="shared" si="7"/>
        <v>0.12761103739692636</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投入係数表!L30</f>
        <v>5.5634886783005395E-5</v>
      </c>
      <c r="E30" s="68">
        <f t="shared" si="0"/>
        <v>5.5634886783005391E-3</v>
      </c>
      <c r="F30" s="67">
        <f>分析係数表!C33</f>
        <v>0.86108134654879898</v>
      </c>
      <c r="G30" s="68">
        <f t="shared" si="1"/>
        <v>4.7906163226200263E-3</v>
      </c>
      <c r="H30" s="68">
        <v>4.991681522776515E-2</v>
      </c>
      <c r="I30" s="68">
        <f t="shared" si="2"/>
        <v>4.991681522776515E-2</v>
      </c>
      <c r="J30" s="67">
        <f>分析係数表!G33</f>
        <v>0.50957339603627816</v>
      </c>
      <c r="K30" s="69">
        <f t="shared" si="3"/>
        <v>2.5436281054927692E-2</v>
      </c>
      <c r="L30" s="70"/>
      <c r="M30" s="71"/>
      <c r="N30" s="72">
        <f>分析係数表!H33</f>
        <v>9.6636851302253027E-4</v>
      </c>
      <c r="O30" s="73">
        <f t="shared" si="4"/>
        <v>1.5848834584965905E-2</v>
      </c>
      <c r="P30" s="67">
        <f>分析係数表!C33</f>
        <v>0.86108134654879898</v>
      </c>
      <c r="Q30" s="73">
        <f t="shared" si="5"/>
        <v>1.3647135825651616E-2</v>
      </c>
      <c r="R30" s="74">
        <v>7.2474572999436854E-2</v>
      </c>
      <c r="S30" s="75">
        <f t="shared" si="6"/>
        <v>0.122391388227202</v>
      </c>
      <c r="T30" s="76">
        <f>分析係数表!F33</f>
        <v>0.6614299372109248</v>
      </c>
      <c r="U30" s="77">
        <f t="shared" si="7"/>
        <v>8.0953328230276136E-2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投入係数表!L31</f>
        <v>5.9445876527641266E-2</v>
      </c>
      <c r="E31" s="68">
        <f t="shared" si="0"/>
        <v>5.9445876527641266</v>
      </c>
      <c r="F31" s="67">
        <f>分析係数表!C34</f>
        <v>0.32336264537596071</v>
      </c>
      <c r="G31" s="68">
        <f t="shared" si="1"/>
        <v>1.922257589067081</v>
      </c>
      <c r="H31" s="68">
        <v>2.0500189925999153</v>
      </c>
      <c r="I31" s="68">
        <f t="shared" si="2"/>
        <v>2.0500189925999153</v>
      </c>
      <c r="J31" s="67">
        <f>分析係数表!G34</f>
        <v>0.42577322034702936</v>
      </c>
      <c r="K31" s="69">
        <f t="shared" si="3"/>
        <v>0.87284318825183882</v>
      </c>
      <c r="L31" s="70"/>
      <c r="M31" s="71"/>
      <c r="N31" s="72">
        <f>分析係数表!H34</f>
        <v>0.1563846962426603</v>
      </c>
      <c r="O31" s="73">
        <f t="shared" si="4"/>
        <v>2.5647722881801687</v>
      </c>
      <c r="P31" s="67">
        <f>分析係数表!C34</f>
        <v>0.32336264537596071</v>
      </c>
      <c r="Q31" s="73">
        <f t="shared" si="5"/>
        <v>0.82935155189289522</v>
      </c>
      <c r="R31" s="74">
        <v>0.93422882363410487</v>
      </c>
      <c r="S31" s="75">
        <f t="shared" si="6"/>
        <v>2.9842478162340202</v>
      </c>
      <c r="T31" s="76">
        <f>分析係数表!F34</f>
        <v>0.70466108064911737</v>
      </c>
      <c r="U31" s="77">
        <f t="shared" si="7"/>
        <v>2.1028832911122333</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投入係数表!L32</f>
        <v>2.9579214806297869E-3</v>
      </c>
      <c r="E32" s="68">
        <f t="shared" si="0"/>
        <v>0.29579214806297871</v>
      </c>
      <c r="F32" s="67">
        <f>分析係数表!C35</f>
        <v>0.71309503437584931</v>
      </c>
      <c r="G32" s="68">
        <f t="shared" si="1"/>
        <v>0.21092791199107611</v>
      </c>
      <c r="H32" s="68">
        <v>0.34725666438088759</v>
      </c>
      <c r="I32" s="68">
        <f t="shared" si="2"/>
        <v>0.34725666438088759</v>
      </c>
      <c r="J32" s="67">
        <f>分析係数表!G35</f>
        <v>0.31495703902204752</v>
      </c>
      <c r="K32" s="69">
        <f t="shared" si="3"/>
        <v>0.10937093079407727</v>
      </c>
      <c r="L32" s="70"/>
      <c r="M32" s="71"/>
      <c r="N32" s="72">
        <f>分析係数表!H35</f>
        <v>4.5217953193592612E-2</v>
      </c>
      <c r="O32" s="73">
        <f t="shared" si="4"/>
        <v>0.74159272656193409</v>
      </c>
      <c r="P32" s="67">
        <f>分析係数表!C35</f>
        <v>0.71309503437584931</v>
      </c>
      <c r="Q32" s="73">
        <f t="shared" si="5"/>
        <v>0.5288260908405622</v>
      </c>
      <c r="R32" s="74">
        <v>0.79493451598792242</v>
      </c>
      <c r="S32" s="75">
        <f t="shared" si="6"/>
        <v>1.1421911803688101</v>
      </c>
      <c r="T32" s="76">
        <f>分析係数表!F35</f>
        <v>0.6471226839613694</v>
      </c>
      <c r="U32" s="77">
        <f t="shared" si="7"/>
        <v>0.73913782223726898</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投入係数表!L33</f>
        <v>5.8880255178680714E-4</v>
      </c>
      <c r="E33" s="68">
        <f t="shared" si="0"/>
        <v>5.8880255178680715E-2</v>
      </c>
      <c r="F33" s="67">
        <f>分析係数表!C36</f>
        <v>0.97060797996518033</v>
      </c>
      <c r="G33" s="68">
        <f t="shared" si="1"/>
        <v>5.7149645538813638E-2</v>
      </c>
      <c r="H33" s="68">
        <v>0.17190040209791319</v>
      </c>
      <c r="I33" s="68">
        <f t="shared" si="2"/>
        <v>0.17190040209791319</v>
      </c>
      <c r="J33" s="67">
        <f>分析係数表!G36</f>
        <v>5.0335711627756477E-2</v>
      </c>
      <c r="K33" s="69">
        <f t="shared" si="3"/>
        <v>8.6527290686959427E-3</v>
      </c>
      <c r="L33" s="70"/>
      <c r="M33" s="71"/>
      <c r="N33" s="72">
        <f>分析係数表!H36</f>
        <v>0.16953071230897843</v>
      </c>
      <c r="O33" s="73">
        <f t="shared" si="4"/>
        <v>2.7803722702560778</v>
      </c>
      <c r="P33" s="67">
        <f>分析係数表!C36</f>
        <v>0.97060797996518033</v>
      </c>
      <c r="Q33" s="73">
        <f t="shared" si="5"/>
        <v>2.6986515127844539</v>
      </c>
      <c r="R33" s="74">
        <v>2.8606675466176616</v>
      </c>
      <c r="S33" s="75">
        <f t="shared" si="6"/>
        <v>3.0325679487155748</v>
      </c>
      <c r="T33" s="76">
        <f>分析係数表!F36</f>
        <v>0.84929702794091477</v>
      </c>
      <c r="U33" s="77">
        <f t="shared" si="7"/>
        <v>2.5755509458730139</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投入係数表!L34</f>
        <v>1.6630194907553363E-2</v>
      </c>
      <c r="E34" s="68">
        <f t="shared" si="0"/>
        <v>1.6630194907553364</v>
      </c>
      <c r="F34" s="67">
        <f>分析係数表!C37</f>
        <v>0.36942311263039118</v>
      </c>
      <c r="G34" s="68">
        <f t="shared" si="1"/>
        <v>0.61435783663984445</v>
      </c>
      <c r="H34" s="68">
        <v>0.75795218927753738</v>
      </c>
      <c r="I34" s="68">
        <f t="shared" si="2"/>
        <v>0.75795218927753738</v>
      </c>
      <c r="J34" s="67">
        <f>分析係数表!G37</f>
        <v>0.39597111115274369</v>
      </c>
      <c r="K34" s="69">
        <f t="shared" si="3"/>
        <v>0.30012717058888116</v>
      </c>
      <c r="L34" s="70"/>
      <c r="M34" s="71"/>
      <c r="N34" s="72">
        <f>分析係数表!H37</f>
        <v>4.1543568960461748E-2</v>
      </c>
      <c r="O34" s="73">
        <f t="shared" si="4"/>
        <v>0.68133133856373029</v>
      </c>
      <c r="P34" s="67">
        <f>分析係数表!C37</f>
        <v>0.36942311263039118</v>
      </c>
      <c r="Q34" s="73">
        <f t="shared" si="5"/>
        <v>0.25169954382484411</v>
      </c>
      <c r="R34" s="74">
        <v>0.35970522874164479</v>
      </c>
      <c r="S34" s="75">
        <f t="shared" si="6"/>
        <v>1.1176574180191823</v>
      </c>
      <c r="T34" s="76">
        <f>分析係数表!F37</f>
        <v>0.66956741667759523</v>
      </c>
      <c r="U34" s="77">
        <f t="shared" si="7"/>
        <v>0.74834699011365502</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投入係数表!L35</f>
        <v>4.2514325983346625E-3</v>
      </c>
      <c r="E35" s="68">
        <f t="shared" si="0"/>
        <v>0.42514325983346624</v>
      </c>
      <c r="F35" s="67">
        <f>分析係数表!C38</f>
        <v>0.27616293516884927</v>
      </c>
      <c r="G35" s="68">
        <f t="shared" si="1"/>
        <v>0.11740881050286277</v>
      </c>
      <c r="H35" s="68">
        <v>0.20547660361672304</v>
      </c>
      <c r="I35" s="68">
        <f t="shared" si="2"/>
        <v>0.20547660361672304</v>
      </c>
      <c r="J35" s="67">
        <f>分析係数表!G38</f>
        <v>0.16816004220594116</v>
      </c>
      <c r="K35" s="69">
        <f t="shared" si="3"/>
        <v>3.4552954336521592E-2</v>
      </c>
      <c r="L35" s="70"/>
      <c r="M35" s="71"/>
      <c r="N35" s="72">
        <f>分析係数表!H38</f>
        <v>1.978405886979525E-2</v>
      </c>
      <c r="O35" s="73">
        <f t="shared" si="4"/>
        <v>0.32446656965871373</v>
      </c>
      <c r="P35" s="67">
        <f>分析係数表!C38</f>
        <v>0.27616293516884927</v>
      </c>
      <c r="Q35" s="73">
        <f t="shared" si="5"/>
        <v>8.9605640241118278E-2</v>
      </c>
      <c r="R35" s="74">
        <v>0.1545765724579489</v>
      </c>
      <c r="S35" s="75">
        <f t="shared" si="6"/>
        <v>0.36005317607467191</v>
      </c>
      <c r="T35" s="76">
        <f>分析係数表!F38</f>
        <v>0.50796041491163135</v>
      </c>
      <c r="U35" s="77">
        <f t="shared" si="7"/>
        <v>0.18289276070914101</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投入係数表!L36</f>
        <v>0</v>
      </c>
      <c r="E36" s="68">
        <f t="shared" si="0"/>
        <v>0</v>
      </c>
      <c r="F36" s="67">
        <f>分析係数表!C39</f>
        <v>1</v>
      </c>
      <c r="G36" s="68">
        <f t="shared" si="1"/>
        <v>0</v>
      </c>
      <c r="H36" s="68">
        <v>1.632284806155683E-2</v>
      </c>
      <c r="I36" s="68">
        <f t="shared" si="2"/>
        <v>1.632284806155683E-2</v>
      </c>
      <c r="J36" s="67">
        <f>分析係数表!G39</f>
        <v>0.35248448442068531</v>
      </c>
      <c r="K36" s="69">
        <f t="shared" si="3"/>
        <v>5.7535506832550416E-3</v>
      </c>
      <c r="L36" s="70"/>
      <c r="M36" s="71"/>
      <c r="N36" s="72">
        <f>分析係数表!H39</f>
        <v>3.7835784153932967E-3</v>
      </c>
      <c r="O36" s="73">
        <f t="shared" si="4"/>
        <v>6.2052216764866511E-2</v>
      </c>
      <c r="P36" s="67">
        <f>分析係数表!C39</f>
        <v>1</v>
      </c>
      <c r="Q36" s="73">
        <f t="shared" si="5"/>
        <v>6.2052216764866511E-2</v>
      </c>
      <c r="R36" s="74">
        <v>6.5548690189738884E-2</v>
      </c>
      <c r="S36" s="75">
        <f t="shared" si="6"/>
        <v>8.1871538251295714E-2</v>
      </c>
      <c r="T36" s="76">
        <f>分析係数表!F39</f>
        <v>0.70432763167329249</v>
      </c>
      <c r="U36" s="77">
        <f t="shared" si="7"/>
        <v>5.7664386637984483E-2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投入係数表!L37</f>
        <v>1.2517849526176214E-4</v>
      </c>
      <c r="E37" s="68">
        <f t="shared" si="0"/>
        <v>1.2517849526176215E-2</v>
      </c>
      <c r="F37" s="67">
        <f>分析係数表!C40</f>
        <v>0.8594947788612175</v>
      </c>
      <c r="G37" s="68">
        <f t="shared" si="1"/>
        <v>1.0759026310318822E-2</v>
      </c>
      <c r="H37" s="68">
        <v>1.3702338569421735E-2</v>
      </c>
      <c r="I37" s="68">
        <f t="shared" si="2"/>
        <v>1.3702338569421735E-2</v>
      </c>
      <c r="J37" s="67">
        <f>分析係数表!G40</f>
        <v>0.52539426735800443</v>
      </c>
      <c r="K37" s="69">
        <f t="shared" si="3"/>
        <v>7.1991301337726594E-3</v>
      </c>
      <c r="L37" s="70"/>
      <c r="M37" s="71"/>
      <c r="N37" s="72">
        <f>分析係数表!H40</f>
        <v>2.8625897198815951E-2</v>
      </c>
      <c r="O37" s="73">
        <f t="shared" si="4"/>
        <v>0.46947629546751946</v>
      </c>
      <c r="P37" s="67">
        <f>分析係数表!C40</f>
        <v>0.8594947788612175</v>
      </c>
      <c r="Q37" s="73">
        <f t="shared" si="5"/>
        <v>0.40351242475343924</v>
      </c>
      <c r="R37" s="74">
        <v>0.40536248295695593</v>
      </c>
      <c r="S37" s="75">
        <f t="shared" si="6"/>
        <v>0.41906482152637764</v>
      </c>
      <c r="T37" s="76">
        <f>分析係数表!F40</f>
        <v>0.72756745394375155</v>
      </c>
      <c r="U37" s="77">
        <f t="shared" si="7"/>
        <v>0.30489792523533921</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投入係数表!L38</f>
        <v>0</v>
      </c>
      <c r="E38" s="68">
        <f t="shared" si="0"/>
        <v>0</v>
      </c>
      <c r="F38" s="67">
        <f>分析係数表!C41</f>
        <v>0.99990471917963208</v>
      </c>
      <c r="G38" s="68">
        <f t="shared" si="1"/>
        <v>0</v>
      </c>
      <c r="H38" s="68">
        <v>1.4573268421676023E-3</v>
      </c>
      <c r="I38" s="68">
        <f t="shared" si="2"/>
        <v>1.4573268421676023E-3</v>
      </c>
      <c r="J38" s="67">
        <f>分析係数表!G41</f>
        <v>0.44685264209908465</v>
      </c>
      <c r="K38" s="69">
        <f t="shared" si="3"/>
        <v>6.5121034982450882E-4</v>
      </c>
      <c r="L38" s="70"/>
      <c r="M38" s="71"/>
      <c r="N38" s="72">
        <f>分析係数表!H41</f>
        <v>4.1570867506027356E-2</v>
      </c>
      <c r="O38" s="73">
        <f t="shared" si="4"/>
        <v>0.68177904575539605</v>
      </c>
      <c r="P38" s="67">
        <f>分析係数表!C41</f>
        <v>0.99990471917963208</v>
      </c>
      <c r="Q38" s="73">
        <f t="shared" si="5"/>
        <v>0.68171408528860677</v>
      </c>
      <c r="R38" s="74">
        <v>0.69714542255291478</v>
      </c>
      <c r="S38" s="75">
        <f t="shared" si="6"/>
        <v>0.69860274939508238</v>
      </c>
      <c r="T38" s="76">
        <f>分析係数表!F41</f>
        <v>0.55239581515617808</v>
      </c>
      <c r="U38" s="77">
        <f t="shared" si="7"/>
        <v>0.38590523522244374</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投入係数表!L39</f>
        <v>3.6626300465478554E-4</v>
      </c>
      <c r="E39" s="68">
        <f>$C$14*D39</f>
        <v>3.6626300465478552E-2</v>
      </c>
      <c r="F39" s="67">
        <f>分析係数表!C42</f>
        <v>0.63104308840742951</v>
      </c>
      <c r="G39" s="68">
        <f>E39*F39</f>
        <v>2.3112773762674059E-2</v>
      </c>
      <c r="H39" s="68">
        <v>3.3121321008996549E-2</v>
      </c>
      <c r="I39" s="68">
        <f>C39+H39</f>
        <v>3.3121321008996549E-2</v>
      </c>
      <c r="J39" s="67">
        <f>分析係数表!G42</f>
        <v>0.48778127268328092</v>
      </c>
      <c r="K39" s="69">
        <f>I39*J39</f>
        <v>1.6155960114719828E-2</v>
      </c>
      <c r="L39" s="70"/>
      <c r="M39" s="71"/>
      <c r="N39" s="72">
        <f>分析係数表!H42</f>
        <v>1.0655104073296274E-2</v>
      </c>
      <c r="O39" s="73">
        <f t="shared" si="4"/>
        <v>0.17474801762227113</v>
      </c>
      <c r="P39" s="67">
        <f>分析係数表!C42</f>
        <v>0.63104308840742951</v>
      </c>
      <c r="Q39" s="73">
        <f>O39*P39</f>
        <v>0.11027352873343389</v>
      </c>
      <c r="R39" s="74">
        <v>0.12018690617298934</v>
      </c>
      <c r="S39" s="75">
        <f>I39+R39</f>
        <v>0.15330822718198589</v>
      </c>
      <c r="T39" s="76">
        <f>分析係数表!F42</f>
        <v>0.56029864159552034</v>
      </c>
      <c r="U39" s="77">
        <f t="shared" si="7"/>
        <v>8.5898391435484125E-2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投入係数表!L40</f>
        <v>3.6032861673126498E-2</v>
      </c>
      <c r="E40" s="68">
        <f>$C$14*D40</f>
        <v>3.6032861673126497</v>
      </c>
      <c r="F40" s="67">
        <f>分析係数表!C43</f>
        <v>0.62059958859811692</v>
      </c>
      <c r="G40" s="68">
        <f>E40*F40</f>
        <v>2.2361979130355158</v>
      </c>
      <c r="H40" s="68">
        <v>2.9338853457391072</v>
      </c>
      <c r="I40" s="68">
        <f>C40+H40</f>
        <v>2.9338853457391072</v>
      </c>
      <c r="J40" s="67">
        <f>分析係数表!G43</f>
        <v>0.36935703048307378</v>
      </c>
      <c r="K40" s="69">
        <f>I40*J40</f>
        <v>1.083651179080003</v>
      </c>
      <c r="L40" s="70"/>
      <c r="M40" s="71"/>
      <c r="N40" s="72">
        <f>分析係数表!H43</f>
        <v>1.5056593096551102E-2</v>
      </c>
      <c r="O40" s="73">
        <f t="shared" si="4"/>
        <v>0.24693421834907664</v>
      </c>
      <c r="P40" s="67">
        <f>分析係数表!C43</f>
        <v>0.62059958859811692</v>
      </c>
      <c r="Q40" s="73">
        <f>O40*P40</f>
        <v>0.15324727431823454</v>
      </c>
      <c r="R40" s="74">
        <v>0.61707936308349687</v>
      </c>
      <c r="S40" s="75">
        <f>I40+R40</f>
        <v>3.5509647088226042</v>
      </c>
      <c r="T40" s="76">
        <f>分析係数表!F43</f>
        <v>0.6240370889543333</v>
      </c>
      <c r="U40" s="77">
        <f t="shared" si="7"/>
        <v>2.2159336798732299</v>
      </c>
      <c r="V40" s="78">
        <f>分析係数表!D43</f>
        <v>0.12357626341216665</v>
      </c>
      <c r="W40" s="158">
        <f t="shared" si="8"/>
        <v>0</v>
      </c>
      <c r="X40" s="67">
        <f>分析係数表!E43</f>
        <v>9.9504023114151852E-2</v>
      </c>
      <c r="Y40" s="157">
        <f t="shared" si="9"/>
        <v>0</v>
      </c>
    </row>
    <row r="41" spans="1:25" x14ac:dyDescent="0.15">
      <c r="A41" s="6" t="s">
        <v>337</v>
      </c>
      <c r="B41" s="5" t="s">
        <v>42</v>
      </c>
      <c r="C41" s="81"/>
      <c r="D41" s="67">
        <f>投入係数表!L41</f>
        <v>6.9543608478756742E-5</v>
      </c>
      <c r="E41" s="68">
        <f>$C$14*D41</f>
        <v>6.9543608478756739E-3</v>
      </c>
      <c r="F41" s="67">
        <f>分析係数表!C44</f>
        <v>0.64669075076632776</v>
      </c>
      <c r="G41" s="68">
        <f>E41*F41</f>
        <v>4.4973208378126751E-3</v>
      </c>
      <c r="H41" s="68">
        <v>9.9938251086487719E-3</v>
      </c>
      <c r="I41" s="68">
        <f>C41+H41</f>
        <v>9.9938251086487719E-3</v>
      </c>
      <c r="J41" s="67">
        <f>分析係数表!G44</f>
        <v>0.2706786499583716</v>
      </c>
      <c r="K41" s="69">
        <f>I41*J41</f>
        <v>2.7051150883291258E-3</v>
      </c>
      <c r="L41" s="70"/>
      <c r="M41" s="71"/>
      <c r="N41" s="72">
        <f>分析係数表!H44</f>
        <v>0.11660878839741158</v>
      </c>
      <c r="O41" s="73">
        <f t="shared" si="4"/>
        <v>1.9124313070626506</v>
      </c>
      <c r="P41" s="67">
        <f>分析係数表!C44</f>
        <v>0.64669075076632776</v>
      </c>
      <c r="Q41" s="73">
        <f>O41*P41</f>
        <v>1.2367516377533749</v>
      </c>
      <c r="R41" s="74">
        <v>1.2598105438054348</v>
      </c>
      <c r="S41" s="75">
        <f>I41+R41</f>
        <v>1.2698043689140837</v>
      </c>
      <c r="T41" s="76">
        <f>分析係数表!F44</f>
        <v>0.52072668274875644</v>
      </c>
      <c r="U41" s="77">
        <f t="shared" si="7"/>
        <v>0.66122101676450895</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投入係数表!L42</f>
        <v>2.4572074995827381E-4</v>
      </c>
      <c r="E42" s="68">
        <f>$C$14*D42</f>
        <v>2.4572074995827382E-2</v>
      </c>
      <c r="F42" s="67">
        <f>分析係数表!C45</f>
        <v>1</v>
      </c>
      <c r="G42" s="68">
        <f>E42*F42</f>
        <v>2.4572074995827382E-2</v>
      </c>
      <c r="H42" s="68">
        <v>4.5943237966886825E-2</v>
      </c>
      <c r="I42" s="68">
        <f>C42+H42</f>
        <v>4.5943237966886825E-2</v>
      </c>
      <c r="J42" s="67">
        <f>分析係数表!G45</f>
        <v>0</v>
      </c>
      <c r="K42" s="69">
        <f>I42*J42</f>
        <v>0</v>
      </c>
      <c r="L42" s="70"/>
      <c r="M42" s="71"/>
      <c r="N42" s="72">
        <f>分析係数表!H45</f>
        <v>0</v>
      </c>
      <c r="O42" s="73">
        <f t="shared" si="4"/>
        <v>0</v>
      </c>
      <c r="P42" s="67">
        <f>分析係数表!C45</f>
        <v>1</v>
      </c>
      <c r="Q42" s="73">
        <f>O42*P42</f>
        <v>0</v>
      </c>
      <c r="R42" s="74">
        <v>2.1536784942552591E-2</v>
      </c>
      <c r="S42" s="75">
        <f>I42+R42</f>
        <v>6.7480022909439413E-2</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投入係数表!L43</f>
        <v>6.7689112252656571E-4</v>
      </c>
      <c r="E43" s="68">
        <f>$C$14*D43</f>
        <v>6.7689112252656572E-2</v>
      </c>
      <c r="F43" s="67">
        <f>分析係数表!C46</f>
        <v>0.9523590920683499</v>
      </c>
      <c r="G43" s="68">
        <f>E43*F43</f>
        <v>6.4464341487852628E-2</v>
      </c>
      <c r="H43" s="68">
        <v>8.6042955627609871E-2</v>
      </c>
      <c r="I43" s="68">
        <f>C43+H43</f>
        <v>8.6042955627609871E-2</v>
      </c>
      <c r="J43" s="67">
        <f>分析係数表!G46</f>
        <v>9.2904052538843509E-3</v>
      </c>
      <c r="K43" s="69">
        <f>I43*J43</f>
        <v>7.9937392702248485E-4</v>
      </c>
      <c r="L43" s="70"/>
      <c r="M43" s="71"/>
      <c r="N43" s="72">
        <f>分析係数表!H46</f>
        <v>3.275825467872984E-5</v>
      </c>
      <c r="O43" s="73">
        <f t="shared" si="4"/>
        <v>5.3724862999884426E-4</v>
      </c>
      <c r="P43" s="67">
        <f>分析係数表!C46</f>
        <v>0.9523590920683499</v>
      </c>
      <c r="Q43" s="73">
        <f>O43*P43</f>
        <v>5.1165361748066419E-4</v>
      </c>
      <c r="R43" s="74">
        <v>1.8431030333361898E-2</v>
      </c>
      <c r="S43" s="75">
        <f>I43+R43</f>
        <v>0.10447398596097177</v>
      </c>
      <c r="T43" s="76">
        <f>分析係数表!F46</f>
        <v>0.3134710876181323</v>
      </c>
      <c r="U43" s="77">
        <f t="shared" si="7"/>
        <v>3.2749574006987303E-2</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投入係数表!L44</f>
        <v>0.63745526027854538</v>
      </c>
      <c r="E44" s="82">
        <f>SUM(E5:E43)</f>
        <v>63.745526027854538</v>
      </c>
      <c r="F44" s="83">
        <f>分析係数表!C47</f>
        <v>0.46786164393083407</v>
      </c>
      <c r="G44" s="82">
        <f>SUM(G5:G43)</f>
        <v>11.803147984383848</v>
      </c>
      <c r="H44" s="82">
        <f>SUM(H5:H43)</f>
        <v>14.147834078746047</v>
      </c>
      <c r="I44" s="82">
        <f>SUM(I5:I43)</f>
        <v>114.14783407874602</v>
      </c>
      <c r="J44" s="83">
        <f>分析係数表!G47</f>
        <v>0.21497759441460212</v>
      </c>
      <c r="K44" s="84">
        <f>SUM(K5:K43)</f>
        <v>25.400729857441338</v>
      </c>
      <c r="L44" s="85">
        <f>最終需要_まとめ!$L$34</f>
        <v>0.64566666666666661</v>
      </c>
      <c r="M44" s="82">
        <f>K44*L44</f>
        <v>16.400404577954621</v>
      </c>
      <c r="N44" s="86">
        <f>分析係数表!H47</f>
        <v>1</v>
      </c>
      <c r="O44" s="87">
        <f>SUM(O5:O43)</f>
        <v>16.400404577954621</v>
      </c>
      <c r="P44" s="83">
        <f>分析係数表!C47</f>
        <v>0.46786164393083407</v>
      </c>
      <c r="Q44" s="87">
        <f>SUM(Q5:Q43)</f>
        <v>10.532067590834959</v>
      </c>
      <c r="R44" s="82">
        <f>SUM(R5:R43)</f>
        <v>12.636572900226868</v>
      </c>
      <c r="S44" s="88">
        <f>SUM(S5:S43)</f>
        <v>126.7844069789729</v>
      </c>
      <c r="T44" s="89">
        <f>分析係数表!F47</f>
        <v>0.45241141751681985</v>
      </c>
      <c r="U44" s="90">
        <f>SUM(U5:U43)</f>
        <v>48.702711242808199</v>
      </c>
      <c r="V44" s="91">
        <f>分析係数表!D47</f>
        <v>5.5289104631778725E-2</v>
      </c>
      <c r="W44" s="155">
        <f>SUM(W5:W43)</f>
        <v>5</v>
      </c>
      <c r="X44" s="83">
        <f>分析係数表!E47</f>
        <v>4.6297221440055228E-2</v>
      </c>
      <c r="Y44" s="156">
        <f>SUM(Y5:Y43)</f>
        <v>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239</v>
      </c>
      <c r="S2" s="3" t="s">
        <v>150</v>
      </c>
      <c r="U2" s="55" t="s">
        <v>207</v>
      </c>
      <c r="W2" s="3" t="s">
        <v>127</v>
      </c>
      <c r="Y2" s="3" t="s">
        <v>151</v>
      </c>
    </row>
    <row r="3" spans="1:25" ht="45" x14ac:dyDescent="0.15">
      <c r="B3" s="56"/>
      <c r="C3" s="57" t="s">
        <v>225</v>
      </c>
      <c r="D3" s="57" t="s">
        <v>240</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投入係数表!M5</f>
        <v>1.3948298307606472E-4</v>
      </c>
      <c r="E5" s="68">
        <f t="shared" ref="E5:E38" si="0">$C$15*D5</f>
        <v>1.3948298307606471E-2</v>
      </c>
      <c r="F5" s="67">
        <f>分析係数表!C8</f>
        <v>0.17777947964604235</v>
      </c>
      <c r="G5" s="68">
        <f t="shared" ref="G5:G38" si="1">E5*F5</f>
        <v>2.4797212150740517E-3</v>
      </c>
      <c r="H5" s="68">
        <f t="array" ref="H5:H43">MMULT(逆行列係数!C5:AO43,'11'!G5:G43)</f>
        <v>3.965394431340156E-3</v>
      </c>
      <c r="I5" s="68">
        <f t="shared" ref="I5:I38" si="2">C5+H5</f>
        <v>3.965394431340156E-3</v>
      </c>
      <c r="J5" s="67">
        <f>分析係数表!G8</f>
        <v>0.11983669088190757</v>
      </c>
      <c r="K5" s="69">
        <f t="shared" ref="K5:K38" si="3">I5*J5</f>
        <v>4.7519974669334793E-4</v>
      </c>
      <c r="L5" s="70" t="s">
        <v>180</v>
      </c>
      <c r="M5" s="71" t="s">
        <v>180</v>
      </c>
      <c r="N5" s="72">
        <f>分析係数表!H8</f>
        <v>9.9318531954874535E-3</v>
      </c>
      <c r="O5" s="73">
        <f t="shared" ref="O5:O43" si="4">$M$44*N5</f>
        <v>0.17335371292886209</v>
      </c>
      <c r="P5" s="67">
        <f>分析係数表!C8</f>
        <v>0.17777947964604235</v>
      </c>
      <c r="Q5" s="73">
        <f t="shared" ref="Q5:Q38" si="5">O5*P5</f>
        <v>3.0818732879202507E-2</v>
      </c>
      <c r="R5" s="74">
        <f t="array" ref="R5:R43">MMULT(逆行列係数!C5:AO43,'11'!Q5:Q43)</f>
        <v>5.2088717949980788E-2</v>
      </c>
      <c r="S5" s="75">
        <f t="shared" ref="S5:S38" si="6">I5+R5</f>
        <v>5.6054112381320943E-2</v>
      </c>
      <c r="T5" s="76">
        <f>分析係数表!F8</f>
        <v>0.45371949933871308</v>
      </c>
      <c r="U5" s="77">
        <f t="shared" ref="U5:U43" si="7">S5*T5</f>
        <v>2.5432843805528897E-2</v>
      </c>
      <c r="V5" s="78">
        <f>分析係数表!D8</f>
        <v>0.19702516723850416</v>
      </c>
      <c r="W5" s="158">
        <f t="shared" ref="W5:W43" si="8">ROUND(S5*V5,0)</f>
        <v>0</v>
      </c>
      <c r="X5" s="67">
        <f>分析係数表!E8</f>
        <v>0.1081443713940695</v>
      </c>
      <c r="Y5" s="157">
        <f t="shared" ref="Y5:Y43" si="9">ROUND(S5*X5,0)</f>
        <v>0</v>
      </c>
    </row>
    <row r="6" spans="1:25" x14ac:dyDescent="0.15">
      <c r="A6" s="6" t="s">
        <v>217</v>
      </c>
      <c r="B6" s="5" t="s">
        <v>263</v>
      </c>
      <c r="C6" s="81"/>
      <c r="D6" s="67">
        <f>投入係数表!M6</f>
        <v>0</v>
      </c>
      <c r="E6" s="68">
        <f t="shared" si="0"/>
        <v>0</v>
      </c>
      <c r="F6" s="67">
        <f>分析係数表!C9</f>
        <v>0.42124201973302378</v>
      </c>
      <c r="G6" s="68">
        <f t="shared" si="1"/>
        <v>0</v>
      </c>
      <c r="H6" s="68">
        <v>5.5086792158048209E-3</v>
      </c>
      <c r="I6" s="68">
        <f t="shared" si="2"/>
        <v>5.5086792158048209E-3</v>
      </c>
      <c r="J6" s="67">
        <f>分析係数表!G9</f>
        <v>0.24981720692176457</v>
      </c>
      <c r="K6" s="69">
        <f t="shared" si="3"/>
        <v>1.3761628555203366E-3</v>
      </c>
      <c r="L6" s="70"/>
      <c r="M6" s="71"/>
      <c r="N6" s="72">
        <f>分析係数表!H9</f>
        <v>5.1224917855464795E-4</v>
      </c>
      <c r="O6" s="73">
        <f t="shared" si="4"/>
        <v>8.9409594865492333E-3</v>
      </c>
      <c r="P6" s="67">
        <f>分析係数表!C9</f>
        <v>0.42124201973302378</v>
      </c>
      <c r="Q6" s="73">
        <f t="shared" si="5"/>
        <v>3.766307832465138E-3</v>
      </c>
      <c r="R6" s="74">
        <v>4.9825129024727664E-3</v>
      </c>
      <c r="S6" s="75">
        <f t="shared" si="6"/>
        <v>1.0491192118277587E-2</v>
      </c>
      <c r="T6" s="76">
        <f>分析係数表!F9</f>
        <v>0.68072142334876917</v>
      </c>
      <c r="U6" s="77">
        <f t="shared" si="7"/>
        <v>7.1415792313793075E-3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投入係数表!M7</f>
        <v>0</v>
      </c>
      <c r="E7" s="68">
        <f t="shared" si="0"/>
        <v>0</v>
      </c>
      <c r="F7" s="67">
        <f>分析係数表!C10</f>
        <v>0.36396764732023823</v>
      </c>
      <c r="G7" s="68">
        <f t="shared" si="1"/>
        <v>0</v>
      </c>
      <c r="H7" s="68">
        <v>8.8936889201064186E-4</v>
      </c>
      <c r="I7" s="68">
        <f t="shared" si="2"/>
        <v>8.8936889201064186E-4</v>
      </c>
      <c r="J7" s="67">
        <f>分析係数表!G10</f>
        <v>0.17997125059894586</v>
      </c>
      <c r="K7" s="69">
        <f t="shared" si="3"/>
        <v>1.6006083173895406E-4</v>
      </c>
      <c r="L7" s="70"/>
      <c r="M7" s="71"/>
      <c r="N7" s="72">
        <f>分析係数表!H10</f>
        <v>1.1645238378928864E-3</v>
      </c>
      <c r="O7" s="73">
        <f t="shared" si="4"/>
        <v>2.0325968086663024E-2</v>
      </c>
      <c r="P7" s="67">
        <f>分析係数表!C10</f>
        <v>0.36396764732023823</v>
      </c>
      <c r="Q7" s="73">
        <f t="shared" si="5"/>
        <v>7.3979947840089851E-3</v>
      </c>
      <c r="R7" s="74">
        <v>1.5120541626194429E-2</v>
      </c>
      <c r="S7" s="75">
        <f t="shared" si="6"/>
        <v>1.6009910518205071E-2</v>
      </c>
      <c r="T7" s="76">
        <f>分析係数表!F10</f>
        <v>0.526018207954001</v>
      </c>
      <c r="U7" s="77">
        <f t="shared" si="7"/>
        <v>8.4215044402901427E-3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投入係数表!M8</f>
        <v>6.8804962937378783E-2</v>
      </c>
      <c r="E8" s="68">
        <f t="shared" si="0"/>
        <v>6.8804962937378784</v>
      </c>
      <c r="F8" s="67">
        <f>分析係数表!C11</f>
        <v>1.3444674968404846E-2</v>
      </c>
      <c r="G8" s="68">
        <f t="shared" si="1"/>
        <v>9.2506036290619972E-2</v>
      </c>
      <c r="H8" s="68">
        <v>0.13097028968590219</v>
      </c>
      <c r="I8" s="68">
        <f t="shared" si="2"/>
        <v>0.13097028968590219</v>
      </c>
      <c r="J8" s="67">
        <f>分析係数表!G11</f>
        <v>0.34123955862637928</v>
      </c>
      <c r="K8" s="69">
        <f t="shared" si="3"/>
        <v>4.4692243845586295E-2</v>
      </c>
      <c r="L8" s="70"/>
      <c r="M8" s="71"/>
      <c r="N8" s="72">
        <f>分析係数表!H11</f>
        <v>-1.9911880294914216E-5</v>
      </c>
      <c r="O8" s="73">
        <f t="shared" si="4"/>
        <v>-3.4754826844266614E-4</v>
      </c>
      <c r="P8" s="67">
        <f>分析係数表!C11</f>
        <v>1.3444674968404846E-2</v>
      </c>
      <c r="Q8" s="73">
        <f t="shared" si="5"/>
        <v>-4.6726735050435613E-6</v>
      </c>
      <c r="R8" s="74">
        <v>1.6707801193629693E-2</v>
      </c>
      <c r="S8" s="75">
        <f t="shared" si="6"/>
        <v>0.14767809087953188</v>
      </c>
      <c r="T8" s="76">
        <f>分析係数表!F11</f>
        <v>0.57409508095287198</v>
      </c>
      <c r="U8" s="77">
        <f t="shared" si="7"/>
        <v>8.4781265538450432E-2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投入係数表!M9</f>
        <v>4.9151146417279951E-4</v>
      </c>
      <c r="E9" s="68">
        <f t="shared" si="0"/>
        <v>4.9151146417279953E-2</v>
      </c>
      <c r="F9" s="67">
        <f>分析係数表!C12</f>
        <v>0.28285269962977577</v>
      </c>
      <c r="G9" s="68">
        <f t="shared" si="1"/>
        <v>1.3902534454026016E-2</v>
      </c>
      <c r="H9" s="68">
        <v>1.7679599166486027E-2</v>
      </c>
      <c r="I9" s="68">
        <f t="shared" si="2"/>
        <v>1.7679599166486027E-2</v>
      </c>
      <c r="J9" s="67">
        <f>分析係数表!G12</f>
        <v>0.13743688539340115</v>
      </c>
      <c r="K9" s="69">
        <f t="shared" si="3"/>
        <v>2.4298290444456105E-3</v>
      </c>
      <c r="L9" s="70"/>
      <c r="M9" s="71"/>
      <c r="N9" s="72">
        <f>分析係数表!H12</f>
        <v>7.6503049889858399E-2</v>
      </c>
      <c r="O9" s="73">
        <f t="shared" si="4"/>
        <v>1.3353084754428881</v>
      </c>
      <c r="P9" s="67">
        <f>分析係数表!C12</f>
        <v>0.28285269962977577</v>
      </c>
      <c r="Q9" s="73">
        <f t="shared" si="5"/>
        <v>0.37769560711754102</v>
      </c>
      <c r="R9" s="74">
        <v>0.45986836758393712</v>
      </c>
      <c r="S9" s="75">
        <f t="shared" si="6"/>
        <v>0.47754796675042316</v>
      </c>
      <c r="T9" s="76">
        <f>分析係数表!F12</f>
        <v>0.33885954419874881</v>
      </c>
      <c r="U9" s="77">
        <f t="shared" si="7"/>
        <v>0.16182168634608765</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投入係数表!M10</f>
        <v>3.3675177342649912E-3</v>
      </c>
      <c r="E10" s="68">
        <f t="shared" si="0"/>
        <v>0.33675177342649915</v>
      </c>
      <c r="F10" s="67">
        <f>分析係数表!C13</f>
        <v>8.2857707463935726E-2</v>
      </c>
      <c r="G10" s="68">
        <f t="shared" si="1"/>
        <v>2.7902479930534432E-2</v>
      </c>
      <c r="H10" s="68">
        <v>3.2852459449039105E-2</v>
      </c>
      <c r="I10" s="68">
        <f t="shared" si="2"/>
        <v>3.2852459449039105E-2</v>
      </c>
      <c r="J10" s="67">
        <f>分析係数表!G13</f>
        <v>0.24536311575828371</v>
      </c>
      <c r="K10" s="69">
        <f t="shared" si="3"/>
        <v>8.0607818107389026E-3</v>
      </c>
      <c r="L10" s="70"/>
      <c r="M10" s="71"/>
      <c r="N10" s="72">
        <f>分析係数表!H13</f>
        <v>1.5229376832013421E-2</v>
      </c>
      <c r="O10" s="73">
        <f t="shared" si="4"/>
        <v>0.26581836918631013</v>
      </c>
      <c r="P10" s="67">
        <f>分析係数表!C13</f>
        <v>8.2857707463935726E-2</v>
      </c>
      <c r="Q10" s="73">
        <f t="shared" si="5"/>
        <v>2.2025100672579751E-2</v>
      </c>
      <c r="R10" s="74">
        <v>2.4391712451239361E-2</v>
      </c>
      <c r="S10" s="75">
        <f t="shared" si="6"/>
        <v>5.7244171900278466E-2</v>
      </c>
      <c r="T10" s="76">
        <f>分析係数表!F13</f>
        <v>0.38525314111513148</v>
      </c>
      <c r="U10" s="77">
        <f t="shared" si="7"/>
        <v>2.2053497035116824E-2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投入係数表!M11</f>
        <v>2.0776322431520496E-2</v>
      </c>
      <c r="E11" s="68">
        <f t="shared" si="0"/>
        <v>2.0776322431520495</v>
      </c>
      <c r="F11" s="67">
        <f>分析係数表!C14</f>
        <v>0.18904232356765083</v>
      </c>
      <c r="G11" s="68">
        <f t="shared" si="1"/>
        <v>0.39276042676453393</v>
      </c>
      <c r="H11" s="68">
        <v>0.48487194415553014</v>
      </c>
      <c r="I11" s="68">
        <f t="shared" si="2"/>
        <v>0.48487194415553014</v>
      </c>
      <c r="J11" s="67">
        <f>分析係数表!G14</f>
        <v>0.16324783844948645</v>
      </c>
      <c r="K11" s="69">
        <f t="shared" si="3"/>
        <v>7.9154296808190402E-2</v>
      </c>
      <c r="L11" s="70"/>
      <c r="M11" s="71"/>
      <c r="N11" s="72">
        <f>分析係数表!H14</f>
        <v>1.012936620163862E-3</v>
      </c>
      <c r="O11" s="73">
        <f t="shared" si="4"/>
        <v>1.7680116752712405E-2</v>
      </c>
      <c r="P11" s="67">
        <f>分析係数表!C14</f>
        <v>0.18904232356765083</v>
      </c>
      <c r="Q11" s="73">
        <f t="shared" si="5"/>
        <v>3.3422903518801027E-3</v>
      </c>
      <c r="R11" s="74">
        <v>1.9311193201901233E-2</v>
      </c>
      <c r="S11" s="75">
        <f t="shared" si="6"/>
        <v>0.50418313735743137</v>
      </c>
      <c r="T11" s="76">
        <f>分析係数表!F14</f>
        <v>0.31391081065397786</v>
      </c>
      <c r="U11" s="77">
        <f t="shared" si="7"/>
        <v>0.15826853736593716</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投入係数表!M12</f>
        <v>3.4990302611652806E-2</v>
      </c>
      <c r="E12" s="68">
        <f t="shared" si="0"/>
        <v>3.4990302611652804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0.11834018540472782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投入係数表!M13</f>
        <v>2.266930577326709E-2</v>
      </c>
      <c r="E13" s="68">
        <f t="shared" si="0"/>
        <v>2.266930577326709</v>
      </c>
      <c r="F13" s="67">
        <f>分析係数表!C16</f>
        <v>0.18624360370728099</v>
      </c>
      <c r="G13" s="68">
        <f t="shared" si="1"/>
        <v>0.42220132007555328</v>
      </c>
      <c r="H13" s="68">
        <v>0.5298301696221841</v>
      </c>
      <c r="I13" s="68">
        <f t="shared" si="2"/>
        <v>0.5298301696221841</v>
      </c>
      <c r="J13" s="67">
        <f>分析係数表!G16</f>
        <v>3.3443467200273011E-2</v>
      </c>
      <c r="K13" s="69">
        <f t="shared" si="3"/>
        <v>1.7719357899474601E-2</v>
      </c>
      <c r="L13" s="70"/>
      <c r="M13" s="71"/>
      <c r="N13" s="72">
        <f>分析係数表!H16</f>
        <v>1.544069969062719E-2</v>
      </c>
      <c r="O13" s="73">
        <f t="shared" si="4"/>
        <v>0.26950686532558876</v>
      </c>
      <c r="P13" s="67">
        <f>分析係数表!C16</f>
        <v>0.18624360370728099</v>
      </c>
      <c r="Q13" s="73">
        <f t="shared" si="5"/>
        <v>5.0193929822090505E-2</v>
      </c>
      <c r="R13" s="74">
        <v>9.1809519006254586E-2</v>
      </c>
      <c r="S13" s="75">
        <f t="shared" si="6"/>
        <v>0.62163968862843866</v>
      </c>
      <c r="T13" s="76">
        <f>分析係数表!F16</f>
        <v>0.28910915662276826</v>
      </c>
      <c r="U13" s="77">
        <f t="shared" si="7"/>
        <v>0.17972172610260817</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投入係数表!M14</f>
        <v>7.8907516140173748E-3</v>
      </c>
      <c r="E14" s="68">
        <f t="shared" si="0"/>
        <v>0.7890751614017375</v>
      </c>
      <c r="F14" s="67">
        <f>分析係数表!C17</f>
        <v>8.6758716707685424E-2</v>
      </c>
      <c r="G14" s="68">
        <f t="shared" si="1"/>
        <v>6.8459148389124494E-2</v>
      </c>
      <c r="H14" s="68">
        <v>8.4643680737559027E-2</v>
      </c>
      <c r="I14" s="68">
        <f t="shared" si="2"/>
        <v>8.4643680737559027E-2</v>
      </c>
      <c r="J14" s="67">
        <f>分析係数表!G17</f>
        <v>0.21883055467982124</v>
      </c>
      <c r="K14" s="69">
        <f t="shared" si="3"/>
        <v>1.8522623605941743E-2</v>
      </c>
      <c r="L14" s="70"/>
      <c r="M14" s="71"/>
      <c r="N14" s="72">
        <f>分析係数表!H17</f>
        <v>2.866347284388861E-3</v>
      </c>
      <c r="O14" s="73">
        <f t="shared" si="4"/>
        <v>5.0030133804045085E-2</v>
      </c>
      <c r="P14" s="67">
        <f>分析係数表!C17</f>
        <v>8.6758716707685424E-2</v>
      </c>
      <c r="Q14" s="73">
        <f t="shared" si="5"/>
        <v>4.3405502055527435E-3</v>
      </c>
      <c r="R14" s="74">
        <v>9.1245275045207051E-3</v>
      </c>
      <c r="S14" s="75">
        <f t="shared" si="6"/>
        <v>9.3768208242079737E-2</v>
      </c>
      <c r="T14" s="76">
        <f>分析係数表!F17</f>
        <v>0.34508465775272146</v>
      </c>
      <c r="U14" s="77">
        <f t="shared" si="7"/>
        <v>3.2357970049303998E-2</v>
      </c>
      <c r="V14" s="78">
        <f>分析係数表!D17</f>
        <v>3.6575301819260796E-2</v>
      </c>
      <c r="W14" s="158">
        <f t="shared" si="8"/>
        <v>0</v>
      </c>
      <c r="X14" s="67">
        <f>分析係数表!E17</f>
        <v>3.5787140923168224E-2</v>
      </c>
      <c r="Y14" s="157">
        <f t="shared" si="9"/>
        <v>0</v>
      </c>
    </row>
    <row r="15" spans="1:25" x14ac:dyDescent="0.15">
      <c r="A15" s="6" t="s">
        <v>3</v>
      </c>
      <c r="B15" s="5" t="s">
        <v>31</v>
      </c>
      <c r="C15" s="66">
        <f>最終需要_まとめ!C16</f>
        <v>100</v>
      </c>
      <c r="D15" s="67">
        <f>投入係数表!M15</f>
        <v>8.7090517813969551E-2</v>
      </c>
      <c r="E15" s="68">
        <f t="shared" si="0"/>
        <v>8.7090517813969548</v>
      </c>
      <c r="F15" s="67">
        <f>分析係数表!C18</f>
        <v>0.36451017494166671</v>
      </c>
      <c r="G15" s="68">
        <f t="shared" si="1"/>
        <v>3.174537988413038</v>
      </c>
      <c r="H15" s="68">
        <v>3.3001481792133847</v>
      </c>
      <c r="I15" s="68">
        <f t="shared" si="2"/>
        <v>103.30014817921338</v>
      </c>
      <c r="J15" s="67">
        <f>分析係数表!G18</f>
        <v>0.21601264645713222</v>
      </c>
      <c r="K15" s="69">
        <f t="shared" si="3"/>
        <v>22.314138387605791</v>
      </c>
      <c r="L15" s="70"/>
      <c r="M15" s="71"/>
      <c r="N15" s="72">
        <f>分析係数表!H18</f>
        <v>4.846294736294444E-4</v>
      </c>
      <c r="O15" s="73">
        <f t="shared" si="4"/>
        <v>8.4588764045158572E-3</v>
      </c>
      <c r="P15" s="67">
        <f>分析係数表!C18</f>
        <v>0.36451017494166671</v>
      </c>
      <c r="Q15" s="73">
        <f t="shared" si="5"/>
        <v>3.0833465180200117E-3</v>
      </c>
      <c r="R15" s="74">
        <v>8.4307945905628644E-3</v>
      </c>
      <c r="S15" s="75">
        <f t="shared" si="6"/>
        <v>103.30857897380395</v>
      </c>
      <c r="T15" s="76">
        <f>分析係数表!F18</f>
        <v>0.4650429076224129</v>
      </c>
      <c r="U15" s="77">
        <f t="shared" si="7"/>
        <v>48.042921948317456</v>
      </c>
      <c r="V15" s="78">
        <f>分析係数表!D18</f>
        <v>3.2220569090570951E-2</v>
      </c>
      <c r="W15" s="158">
        <f t="shared" si="8"/>
        <v>3</v>
      </c>
      <c r="X15" s="67">
        <f>分析係数表!E18</f>
        <v>3.2765216929248921E-2</v>
      </c>
      <c r="Y15" s="157">
        <f t="shared" si="9"/>
        <v>3</v>
      </c>
    </row>
    <row r="16" spans="1:25" x14ac:dyDescent="0.15">
      <c r="A16" s="6" t="s">
        <v>4</v>
      </c>
      <c r="B16" s="5" t="s">
        <v>32</v>
      </c>
      <c r="C16" s="81"/>
      <c r="D16" s="67">
        <f>投入係数表!M16</f>
        <v>8.4353994526953427E-3</v>
      </c>
      <c r="E16" s="68">
        <f t="shared" si="0"/>
        <v>0.84353994526953424</v>
      </c>
      <c r="F16" s="67">
        <f>分析係数表!C19</f>
        <v>0.20084535872916243</v>
      </c>
      <c r="G16" s="68">
        <f t="shared" si="1"/>
        <v>0.16942108291003766</v>
      </c>
      <c r="H16" s="68">
        <v>0.21537321877582574</v>
      </c>
      <c r="I16" s="68">
        <f t="shared" si="2"/>
        <v>0.21537321877582574</v>
      </c>
      <c r="J16" s="67">
        <f>分析係数表!G19</f>
        <v>5.7675100625652016E-2</v>
      </c>
      <c r="K16" s="69">
        <f t="shared" si="3"/>
        <v>1.2421672064966315E-2</v>
      </c>
      <c r="L16" s="70"/>
      <c r="M16" s="71"/>
      <c r="N16" s="72">
        <f>分析係数表!H19</f>
        <v>-1.1304809457757749E-4</v>
      </c>
      <c r="O16" s="73">
        <f t="shared" si="4"/>
        <v>-1.9731772659970725E-3</v>
      </c>
      <c r="P16" s="67">
        <f>分析係数表!C19</f>
        <v>0.20084535872916243</v>
      </c>
      <c r="Q16" s="73">
        <f t="shared" si="5"/>
        <v>-3.9630349582540995E-4</v>
      </c>
      <c r="R16" s="74">
        <v>9.8087211007682681E-4</v>
      </c>
      <c r="S16" s="75">
        <f t="shared" si="6"/>
        <v>0.21635409088590257</v>
      </c>
      <c r="T16" s="76">
        <f>分析係数表!F19</f>
        <v>0.24248712237187039</v>
      </c>
      <c r="U16" s="77">
        <f t="shared" si="7"/>
        <v>5.2463080912304623E-2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投入係数表!M17</f>
        <v>1.0341666888068228E-2</v>
      </c>
      <c r="E17" s="68">
        <f t="shared" si="0"/>
        <v>1.0341666888068228</v>
      </c>
      <c r="F17" s="67">
        <f>分析係数表!C20</f>
        <v>4.0655503382211911E-2</v>
      </c>
      <c r="G17" s="68">
        <f t="shared" si="1"/>
        <v>4.2044567314556677E-2</v>
      </c>
      <c r="H17" s="68">
        <v>4.5745775015350328E-2</v>
      </c>
      <c r="I17" s="68">
        <f t="shared" si="2"/>
        <v>4.5745775015350328E-2</v>
      </c>
      <c r="J17" s="67">
        <f>分析係数表!G20</f>
        <v>0.10009738747512385</v>
      </c>
      <c r="K17" s="69">
        <f t="shared" si="3"/>
        <v>4.5790325670613616E-3</v>
      </c>
      <c r="L17" s="70"/>
      <c r="M17" s="71"/>
      <c r="N17" s="72">
        <f>分析係数表!H20</f>
        <v>5.4629207067175944E-4</v>
      </c>
      <c r="O17" s="73">
        <f t="shared" si="4"/>
        <v>9.535154913241535E-3</v>
      </c>
      <c r="P17" s="67">
        <f>分析係数表!C20</f>
        <v>4.0655503382211911E-2</v>
      </c>
      <c r="Q17" s="73">
        <f t="shared" si="5"/>
        <v>3.8765652282520577E-4</v>
      </c>
      <c r="R17" s="74">
        <v>7.0927187697168563E-4</v>
      </c>
      <c r="S17" s="75">
        <f t="shared" si="6"/>
        <v>4.6455046892322015E-2</v>
      </c>
      <c r="T17" s="76">
        <f>分析係数表!F20</f>
        <v>0.22636236609222171</v>
      </c>
      <c r="U17" s="77">
        <f t="shared" si="7"/>
        <v>1.0515674331471122E-2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投入係数表!M18</f>
        <v>1.1078934084327426E-2</v>
      </c>
      <c r="E18" s="68">
        <f t="shared" si="0"/>
        <v>1.1078934084327425</v>
      </c>
      <c r="F18" s="67">
        <f>分析係数表!C21</f>
        <v>0.20026093416848378</v>
      </c>
      <c r="G18" s="68">
        <f t="shared" si="1"/>
        <v>0.22186776893184657</v>
      </c>
      <c r="H18" s="68">
        <v>0.25473345051473206</v>
      </c>
      <c r="I18" s="68">
        <f t="shared" si="2"/>
        <v>0.25473345051473206</v>
      </c>
      <c r="J18" s="67">
        <f>分析係数表!G21</f>
        <v>0.28530595433635869</v>
      </c>
      <c r="K18" s="69">
        <f t="shared" si="3"/>
        <v>7.2676970200499236E-2</v>
      </c>
      <c r="L18" s="70"/>
      <c r="M18" s="71"/>
      <c r="N18" s="72">
        <f>分析係数表!H21</f>
        <v>9.3136214282663271E-4</v>
      </c>
      <c r="O18" s="73">
        <f t="shared" si="4"/>
        <v>1.6256289975544062E-2</v>
      </c>
      <c r="P18" s="67">
        <f>分析係数表!C21</f>
        <v>0.20026093416848378</v>
      </c>
      <c r="Q18" s="73">
        <f t="shared" si="5"/>
        <v>3.2554998166162124E-3</v>
      </c>
      <c r="R18" s="74">
        <v>9.6607514508091213E-3</v>
      </c>
      <c r="S18" s="75">
        <f t="shared" si="6"/>
        <v>0.2643942019655412</v>
      </c>
      <c r="T18" s="76">
        <f>分析係数表!F21</f>
        <v>0.42843035575162391</v>
      </c>
      <c r="U18" s="77">
        <f t="shared" si="7"/>
        <v>0.11327450200676352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投入係数表!M19</f>
        <v>2.2317277292170355E-3</v>
      </c>
      <c r="E19" s="68">
        <f t="shared" si="0"/>
        <v>0.22317277292170354</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7.5675832644774075E-4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投入係数表!M20</f>
        <v>1.4346821116395228E-3</v>
      </c>
      <c r="E20" s="68">
        <f t="shared" si="0"/>
        <v>0.14346821116395228</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3.9799882353918215E-4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投入係数表!M21</f>
        <v>0</v>
      </c>
      <c r="E21" s="68">
        <f t="shared" si="0"/>
        <v>0</v>
      </c>
      <c r="F21" s="67">
        <f>分析係数表!C24</f>
        <v>0.65025853558407531</v>
      </c>
      <c r="G21" s="68">
        <f t="shared" si="1"/>
        <v>0</v>
      </c>
      <c r="H21" s="68">
        <v>2.3483525272966321E-2</v>
      </c>
      <c r="I21" s="68">
        <f t="shared" si="2"/>
        <v>2.3483525272966321E-2</v>
      </c>
      <c r="J21" s="67">
        <f>分析係数表!G24</f>
        <v>0.20860957299762456</v>
      </c>
      <c r="K21" s="69">
        <f t="shared" si="3"/>
        <v>4.8988881796724294E-3</v>
      </c>
      <c r="L21" s="70"/>
      <c r="M21" s="71"/>
      <c r="N21" s="72">
        <f>分析係数表!H24</f>
        <v>1.012294301444671E-3</v>
      </c>
      <c r="O21" s="73">
        <f t="shared" si="4"/>
        <v>1.766890551824651E-2</v>
      </c>
      <c r="P21" s="67">
        <f>分析係数表!C24</f>
        <v>0.65025853558407531</v>
      </c>
      <c r="Q21" s="73">
        <f t="shared" si="5"/>
        <v>1.1489356627668363E-2</v>
      </c>
      <c r="R21" s="74">
        <v>2.39757472694569E-2</v>
      </c>
      <c r="S21" s="75">
        <f t="shared" si="6"/>
        <v>4.7459272542423221E-2</v>
      </c>
      <c r="T21" s="76">
        <f>分析係数表!F24</f>
        <v>0.3934811577649211</v>
      </c>
      <c r="U21" s="77">
        <f t="shared" si="7"/>
        <v>1.867432950667362E-2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投入係数表!M22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7.5171327093808919E-3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投入係数表!M23</f>
        <v>3.9852280878875636E-5</v>
      </c>
      <c r="E23" s="68">
        <f t="shared" si="0"/>
        <v>3.9852280878875639E-3</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0.16891406408036869</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投入係数表!M24</f>
        <v>6.6420468131459391E-6</v>
      </c>
      <c r="E24" s="68">
        <f t="shared" si="0"/>
        <v>6.6420468131459388E-4</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0.15773646331787392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投入係数表!M25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0.12820607173471318</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投入係数表!M26</f>
        <v>1.0275246419936768E-2</v>
      </c>
      <c r="E26" s="68">
        <f t="shared" si="0"/>
        <v>1.0275246419936768</v>
      </c>
      <c r="F26" s="67">
        <f>分析係数表!C29</f>
        <v>0.21798273531536294</v>
      </c>
      <c r="G26" s="68">
        <f t="shared" si="1"/>
        <v>0.22398263206572072</v>
      </c>
      <c r="H26" s="68">
        <v>0.27489854519839629</v>
      </c>
      <c r="I26" s="68">
        <f t="shared" si="2"/>
        <v>0.27489854519839629</v>
      </c>
      <c r="J26" s="67">
        <f>分析係数表!G29</f>
        <v>0.25500731246508535</v>
      </c>
      <c r="K26" s="69">
        <f t="shared" si="3"/>
        <v>7.0101139211604824E-2</v>
      </c>
      <c r="L26" s="70"/>
      <c r="M26" s="71"/>
      <c r="N26" s="72">
        <f>分析係数表!H29</f>
        <v>1.0983971257521954E-2</v>
      </c>
      <c r="O26" s="73">
        <f t="shared" si="4"/>
        <v>0.19171771498399395</v>
      </c>
      <c r="P26" s="67">
        <f>分析係数表!C29</f>
        <v>0.21798273531536294</v>
      </c>
      <c r="Q26" s="73">
        <f t="shared" si="5"/>
        <v>4.1791151920622147E-2</v>
      </c>
      <c r="R26" s="74">
        <v>6.4456521455838564E-2</v>
      </c>
      <c r="S26" s="75">
        <f t="shared" si="6"/>
        <v>0.33935506665423487</v>
      </c>
      <c r="T26" s="76">
        <f>分析係数表!F29</f>
        <v>0.40506035137493174</v>
      </c>
      <c r="U26" s="77">
        <f t="shared" si="7"/>
        <v>0.13745928253982775</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投入係数表!M27</f>
        <v>5.7055182124923619E-3</v>
      </c>
      <c r="E27" s="68">
        <f t="shared" si="0"/>
        <v>0.5705518212492362</v>
      </c>
      <c r="F27" s="67">
        <f>分析係数表!C30</f>
        <v>1</v>
      </c>
      <c r="G27" s="68">
        <f t="shared" si="1"/>
        <v>0.5705518212492362</v>
      </c>
      <c r="H27" s="68">
        <v>0.74014445871036127</v>
      </c>
      <c r="I27" s="68">
        <f t="shared" si="2"/>
        <v>0.74014445871036127</v>
      </c>
      <c r="J27" s="67">
        <f>分析係数表!G30</f>
        <v>0.34480244300890089</v>
      </c>
      <c r="K27" s="69">
        <f t="shared" si="3"/>
        <v>0.25520361754283316</v>
      </c>
      <c r="L27" s="70"/>
      <c r="M27" s="71"/>
      <c r="N27" s="72">
        <f>分析係数表!H30</f>
        <v>0</v>
      </c>
      <c r="O27" s="73">
        <f t="shared" si="4"/>
        <v>0</v>
      </c>
      <c r="P27" s="67">
        <f>分析係数表!C30</f>
        <v>1</v>
      </c>
      <c r="Q27" s="73">
        <f t="shared" si="5"/>
        <v>0</v>
      </c>
      <c r="R27" s="74">
        <v>0.10701422172793647</v>
      </c>
      <c r="S27" s="75">
        <f t="shared" si="6"/>
        <v>0.84715868043829778</v>
      </c>
      <c r="T27" s="76">
        <f>分析係数表!F30</f>
        <v>0.4506615325054556</v>
      </c>
      <c r="U27" s="77">
        <f t="shared" si="7"/>
        <v>0.38178182920162279</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投入係数表!M28</f>
        <v>5.794521639788517E-2</v>
      </c>
      <c r="E28" s="68">
        <f t="shared" si="0"/>
        <v>5.7945216397885169</v>
      </c>
      <c r="F28" s="67">
        <f>分析係数表!C31</f>
        <v>0.99579475994795519</v>
      </c>
      <c r="G28" s="68">
        <f t="shared" si="1"/>
        <v>5.7701542853064378</v>
      </c>
      <c r="H28" s="68">
        <v>6.7260253458425732</v>
      </c>
      <c r="I28" s="68">
        <f t="shared" si="2"/>
        <v>6.7260253458425732</v>
      </c>
      <c r="J28" s="67">
        <f>分析係数表!G31</f>
        <v>7.0701677135993485E-2</v>
      </c>
      <c r="K28" s="69">
        <f t="shared" si="3"/>
        <v>0.4755412724102705</v>
      </c>
      <c r="L28" s="70"/>
      <c r="M28" s="71"/>
      <c r="N28" s="72">
        <f>分析係数表!H31</f>
        <v>0.174828557104864</v>
      </c>
      <c r="O28" s="73">
        <f t="shared" si="4"/>
        <v>3.0515130362472394</v>
      </c>
      <c r="P28" s="67">
        <f>分析係数表!C31</f>
        <v>0.99579475994795519</v>
      </c>
      <c r="Q28" s="73">
        <f t="shared" si="5"/>
        <v>3.0386806914078757</v>
      </c>
      <c r="R28" s="74">
        <v>3.477816683801481</v>
      </c>
      <c r="S28" s="75">
        <f t="shared" si="6"/>
        <v>10.203842029644054</v>
      </c>
      <c r="T28" s="76">
        <f>分析係数表!F31</f>
        <v>0.32317167652288298</v>
      </c>
      <c r="U28" s="77">
        <f t="shared" si="7"/>
        <v>3.2975927356947259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投入係数表!M29</f>
        <v>1.2752729881240204E-3</v>
      </c>
      <c r="E29" s="68">
        <f t="shared" si="0"/>
        <v>0.12752729881240205</v>
      </c>
      <c r="F29" s="67">
        <f>分析係数表!C32</f>
        <v>0.99964031202931458</v>
      </c>
      <c r="G29" s="68">
        <f t="shared" si="1"/>
        <v>0.12748142877708521</v>
      </c>
      <c r="H29" s="68">
        <v>0.17439343711849833</v>
      </c>
      <c r="I29" s="68">
        <f t="shared" si="2"/>
        <v>0.17439343711849833</v>
      </c>
      <c r="J29" s="67">
        <f>分析係数表!G32</f>
        <v>0.14056358670308441</v>
      </c>
      <c r="K29" s="69">
        <f t="shared" si="3"/>
        <v>2.451336701885494E-2</v>
      </c>
      <c r="L29" s="70"/>
      <c r="M29" s="71"/>
      <c r="N29" s="72">
        <f>分析係数表!H32</f>
        <v>5.58720937888101E-3</v>
      </c>
      <c r="O29" s="73">
        <f t="shared" si="4"/>
        <v>9.7520923001565521E-2</v>
      </c>
      <c r="P29" s="67">
        <f>分析係数表!C32</f>
        <v>0.99964031202931458</v>
      </c>
      <c r="Q29" s="73">
        <f t="shared" si="5"/>
        <v>9.7485845898671722E-2</v>
      </c>
      <c r="R29" s="74">
        <v>0.14185931835363594</v>
      </c>
      <c r="S29" s="75">
        <f t="shared" si="6"/>
        <v>0.31625275547213427</v>
      </c>
      <c r="T29" s="76">
        <f>分析係数表!F32</f>
        <v>0.48930784091666113</v>
      </c>
      <c r="U29" s="77">
        <f t="shared" si="7"/>
        <v>0.1547449529640148</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投入係数表!M30</f>
        <v>2.0191822311963654E-3</v>
      </c>
      <c r="E30" s="68">
        <f t="shared" si="0"/>
        <v>0.20191822311963653</v>
      </c>
      <c r="F30" s="67">
        <f>分析係数表!C33</f>
        <v>0.86108134654879898</v>
      </c>
      <c r="G30" s="68">
        <f t="shared" si="1"/>
        <v>0.17386801545659747</v>
      </c>
      <c r="H30" s="68">
        <v>0.26081143400930601</v>
      </c>
      <c r="I30" s="68">
        <f t="shared" si="2"/>
        <v>0.26081143400930601</v>
      </c>
      <c r="J30" s="67">
        <f>分析係数表!G33</f>
        <v>0.50957339603627816</v>
      </c>
      <c r="K30" s="69">
        <f t="shared" si="3"/>
        <v>0.13290256815321372</v>
      </c>
      <c r="L30" s="70"/>
      <c r="M30" s="71"/>
      <c r="N30" s="72">
        <f>分析係数表!H33</f>
        <v>9.6636851302253027E-4</v>
      </c>
      <c r="O30" s="73">
        <f t="shared" si="4"/>
        <v>1.68673022539352E-2</v>
      </c>
      <c r="P30" s="67">
        <f>分析係数表!C33</f>
        <v>0.86108134654879898</v>
      </c>
      <c r="Q30" s="73">
        <f t="shared" si="5"/>
        <v>1.4524119337464114E-2</v>
      </c>
      <c r="R30" s="74">
        <v>7.7131887644660044E-2</v>
      </c>
      <c r="S30" s="75">
        <f t="shared" si="6"/>
        <v>0.33794332165396607</v>
      </c>
      <c r="T30" s="76">
        <f>分析係数表!F33</f>
        <v>0.6614299372109248</v>
      </c>
      <c r="U30" s="77">
        <f t="shared" si="7"/>
        <v>0.22352583002243415</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投入係数表!M31</f>
        <v>3.8563723797125325E-2</v>
      </c>
      <c r="E31" s="68">
        <f t="shared" si="0"/>
        <v>3.8563723797125324</v>
      </c>
      <c r="F31" s="67">
        <f>分析係数表!C34</f>
        <v>0.32336264537596071</v>
      </c>
      <c r="G31" s="68">
        <f t="shared" si="1"/>
        <v>1.2470067742586333</v>
      </c>
      <c r="H31" s="68">
        <v>1.4448947460018464</v>
      </c>
      <c r="I31" s="68">
        <f t="shared" si="2"/>
        <v>1.4448947460018464</v>
      </c>
      <c r="J31" s="67">
        <f>分析係数表!G34</f>
        <v>0.42577322034702936</v>
      </c>
      <c r="K31" s="69">
        <f t="shared" si="3"/>
        <v>0.61519748906770921</v>
      </c>
      <c r="L31" s="70"/>
      <c r="M31" s="71"/>
      <c r="N31" s="72">
        <f>分析係数表!H34</f>
        <v>0.1563846962426603</v>
      </c>
      <c r="O31" s="73">
        <f t="shared" si="4"/>
        <v>2.7295880441763702</v>
      </c>
      <c r="P31" s="67">
        <f>分析係数表!C34</f>
        <v>0.32336264537596071</v>
      </c>
      <c r="Q31" s="73">
        <f t="shared" si="5"/>
        <v>0.88264681075146578</v>
      </c>
      <c r="R31" s="74">
        <v>0.99426363863514744</v>
      </c>
      <c r="S31" s="75">
        <f t="shared" si="6"/>
        <v>2.4391583846369937</v>
      </c>
      <c r="T31" s="76">
        <f>分析係数表!F34</f>
        <v>0.70466108064911737</v>
      </c>
      <c r="U31" s="77">
        <f t="shared" si="7"/>
        <v>1.7187799831926596</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投入係数表!M32</f>
        <v>1.0813252211801589E-2</v>
      </c>
      <c r="E32" s="68">
        <f t="shared" si="0"/>
        <v>1.0813252211801589</v>
      </c>
      <c r="F32" s="67">
        <f>分析係数表!C35</f>
        <v>0.71309503437584931</v>
      </c>
      <c r="G32" s="68">
        <f t="shared" si="1"/>
        <v>0.77108764576893829</v>
      </c>
      <c r="H32" s="68">
        <v>1.030293669069273</v>
      </c>
      <c r="I32" s="68">
        <f t="shared" si="2"/>
        <v>1.030293669069273</v>
      </c>
      <c r="J32" s="67">
        <f>分析係数表!G35</f>
        <v>0.31495703902204752</v>
      </c>
      <c r="K32" s="69">
        <f t="shared" si="3"/>
        <v>0.32449824333321953</v>
      </c>
      <c r="L32" s="70"/>
      <c r="M32" s="71"/>
      <c r="N32" s="72">
        <f>分析係数表!H35</f>
        <v>4.5217953193592612E-2</v>
      </c>
      <c r="O32" s="73">
        <f t="shared" si="4"/>
        <v>0.7892484839298971</v>
      </c>
      <c r="P32" s="67">
        <f>分析係数表!C35</f>
        <v>0.71309503437584931</v>
      </c>
      <c r="Q32" s="73">
        <f t="shared" si="5"/>
        <v>0.56280917477907688</v>
      </c>
      <c r="R32" s="74">
        <v>0.84601808930311417</v>
      </c>
      <c r="S32" s="75">
        <f t="shared" si="6"/>
        <v>1.8763117583723872</v>
      </c>
      <c r="T32" s="76">
        <f>分析係数表!F35</f>
        <v>0.6471226839613694</v>
      </c>
      <c r="U32" s="77">
        <f t="shared" si="7"/>
        <v>1.2142039010262156</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投入係数表!M33</f>
        <v>2.3114322909747868E-3</v>
      </c>
      <c r="E33" s="68">
        <f t="shared" si="0"/>
        <v>0.23114322909747867</v>
      </c>
      <c r="F33" s="67">
        <f>分析係数表!C36</f>
        <v>0.97060797996518033</v>
      </c>
      <c r="G33" s="68">
        <f t="shared" si="1"/>
        <v>0.22434946267693268</v>
      </c>
      <c r="H33" s="68">
        <v>0.39134285548887082</v>
      </c>
      <c r="I33" s="68">
        <f t="shared" si="2"/>
        <v>0.39134285548887082</v>
      </c>
      <c r="J33" s="67">
        <f>分析係数表!G36</f>
        <v>5.0335711627756477E-2</v>
      </c>
      <c r="K33" s="69">
        <f t="shared" si="3"/>
        <v>1.9698521121470577E-2</v>
      </c>
      <c r="L33" s="70"/>
      <c r="M33" s="71"/>
      <c r="N33" s="72">
        <f>分析係数表!H36</f>
        <v>0.16953071230897843</v>
      </c>
      <c r="O33" s="73">
        <f t="shared" si="4"/>
        <v>2.9590427743725582</v>
      </c>
      <c r="P33" s="67">
        <f>分析係数表!C36</f>
        <v>0.97060797996518033</v>
      </c>
      <c r="Q33" s="73">
        <f t="shared" si="5"/>
        <v>2.8720705298643114</v>
      </c>
      <c r="R33" s="74">
        <v>3.0444979344156087</v>
      </c>
      <c r="S33" s="75">
        <f t="shared" si="6"/>
        <v>3.4358407899044794</v>
      </c>
      <c r="T33" s="76">
        <f>分析係数表!F36</f>
        <v>0.84929702794091477</v>
      </c>
      <c r="U33" s="77">
        <f t="shared" si="7"/>
        <v>2.9180493713440394</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投入係数表!M34</f>
        <v>4.5670713887191475E-2</v>
      </c>
      <c r="E34" s="68">
        <f t="shared" si="0"/>
        <v>4.5670713887191479</v>
      </c>
      <c r="F34" s="67">
        <f>分析係数表!C37</f>
        <v>0.36942311263039118</v>
      </c>
      <c r="G34" s="68">
        <f t="shared" si="1"/>
        <v>1.6871817280258308</v>
      </c>
      <c r="H34" s="68">
        <v>1.9932647040925136</v>
      </c>
      <c r="I34" s="68">
        <f t="shared" si="2"/>
        <v>1.9932647040925136</v>
      </c>
      <c r="J34" s="67">
        <f>分析係数表!G37</f>
        <v>0.39597111115274369</v>
      </c>
      <c r="K34" s="69">
        <f t="shared" si="3"/>
        <v>0.7892752397010574</v>
      </c>
      <c r="L34" s="70"/>
      <c r="M34" s="71"/>
      <c r="N34" s="72">
        <f>分析係数表!H37</f>
        <v>4.1543568960461748E-2</v>
      </c>
      <c r="O34" s="73">
        <f t="shared" si="4"/>
        <v>0.72511461716775927</v>
      </c>
      <c r="P34" s="67">
        <f>分析係数表!C37</f>
        <v>0.36942311263039118</v>
      </c>
      <c r="Q34" s="73">
        <f t="shared" si="5"/>
        <v>0.26787409888790814</v>
      </c>
      <c r="R34" s="74">
        <v>0.38282037603330032</v>
      </c>
      <c r="S34" s="75">
        <f t="shared" si="6"/>
        <v>2.3760850801258138</v>
      </c>
      <c r="T34" s="76">
        <f>分析係数表!F37</f>
        <v>0.66956741667759523</v>
      </c>
      <c r="U34" s="77">
        <f t="shared" si="7"/>
        <v>1.5909491489060179</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投入係数表!M35</f>
        <v>5.0678817184303514E-3</v>
      </c>
      <c r="E35" s="68">
        <f t="shared" si="0"/>
        <v>0.50678817184303515</v>
      </c>
      <c r="F35" s="67">
        <f>分析係数表!C38</f>
        <v>0.27616293516884927</v>
      </c>
      <c r="G35" s="68">
        <f t="shared" si="1"/>
        <v>0.13995610904502775</v>
      </c>
      <c r="H35" s="68">
        <v>0.27053089345432102</v>
      </c>
      <c r="I35" s="68">
        <f t="shared" si="2"/>
        <v>0.27053089345432102</v>
      </c>
      <c r="J35" s="67">
        <f>分析係数表!G38</f>
        <v>0.16816004220594116</v>
      </c>
      <c r="K35" s="69">
        <f t="shared" si="3"/>
        <v>4.5492486461289595E-2</v>
      </c>
      <c r="L35" s="70"/>
      <c r="M35" s="71"/>
      <c r="N35" s="72">
        <f>分析係数表!H38</f>
        <v>1.978405886979525E-2</v>
      </c>
      <c r="O35" s="73">
        <f t="shared" si="4"/>
        <v>0.34531723278395349</v>
      </c>
      <c r="P35" s="67">
        <f>分析係数表!C38</f>
        <v>0.27616293516884927</v>
      </c>
      <c r="Q35" s="73">
        <f t="shared" si="5"/>
        <v>9.5363820570001381E-2</v>
      </c>
      <c r="R35" s="74">
        <v>0.16450987326846075</v>
      </c>
      <c r="S35" s="75">
        <f t="shared" si="6"/>
        <v>0.4350407667227818</v>
      </c>
      <c r="T35" s="76">
        <f>分析係数表!F38</f>
        <v>0.50796041491163135</v>
      </c>
      <c r="U35" s="77">
        <f t="shared" si="7"/>
        <v>0.22098348836797846</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投入係数表!M36</f>
        <v>0</v>
      </c>
      <c r="E36" s="68">
        <f t="shared" si="0"/>
        <v>0</v>
      </c>
      <c r="F36" s="67">
        <f>分析係数表!C39</f>
        <v>1</v>
      </c>
      <c r="G36" s="68">
        <f t="shared" si="1"/>
        <v>0</v>
      </c>
      <c r="H36" s="68">
        <v>5.7048025165580468E-2</v>
      </c>
      <c r="I36" s="68">
        <f t="shared" si="2"/>
        <v>5.7048025165580468E-2</v>
      </c>
      <c r="J36" s="67">
        <f>分析係数表!G39</f>
        <v>0.35248448442068531</v>
      </c>
      <c r="K36" s="69">
        <f t="shared" si="3"/>
        <v>2.0108543737707912E-2</v>
      </c>
      <c r="L36" s="70"/>
      <c r="M36" s="71"/>
      <c r="N36" s="72">
        <f>分析係数表!H39</f>
        <v>3.7835784153932967E-3</v>
      </c>
      <c r="O36" s="73">
        <f t="shared" si="4"/>
        <v>6.6039776621339516E-2</v>
      </c>
      <c r="P36" s="67">
        <f>分析係数表!C39</f>
        <v>1</v>
      </c>
      <c r="Q36" s="73">
        <f t="shared" si="5"/>
        <v>6.6039776621339516E-2</v>
      </c>
      <c r="R36" s="74">
        <v>6.9760938184607935E-2</v>
      </c>
      <c r="S36" s="75">
        <f t="shared" si="6"/>
        <v>0.1268089633501884</v>
      </c>
      <c r="T36" s="76">
        <f>分析係数表!F39</f>
        <v>0.70432763167329249</v>
      </c>
      <c r="U36" s="77">
        <f t="shared" si="7"/>
        <v>8.9315056831383549E-2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投入係数表!M37</f>
        <v>3.0553415340471319E-4</v>
      </c>
      <c r="E37" s="68">
        <f t="shared" si="0"/>
        <v>3.0553415340471318E-2</v>
      </c>
      <c r="F37" s="67">
        <f>分析係数表!C40</f>
        <v>0.8594947788612175</v>
      </c>
      <c r="G37" s="68">
        <f t="shared" si="1"/>
        <v>2.6260500961513326E-2</v>
      </c>
      <c r="H37" s="68">
        <v>3.2105774628550618E-2</v>
      </c>
      <c r="I37" s="68">
        <f t="shared" si="2"/>
        <v>3.2105774628550618E-2</v>
      </c>
      <c r="J37" s="67">
        <f>分析係数表!G40</f>
        <v>0.52539426735800443</v>
      </c>
      <c r="K37" s="69">
        <f t="shared" si="3"/>
        <v>1.6868189938928559E-2</v>
      </c>
      <c r="L37" s="70"/>
      <c r="M37" s="71"/>
      <c r="N37" s="72">
        <f>分析係数表!H40</f>
        <v>2.8625897198815951E-2</v>
      </c>
      <c r="O37" s="73">
        <f t="shared" si="4"/>
        <v>0.49964548082419613</v>
      </c>
      <c r="P37" s="67">
        <f>分析係数表!C40</f>
        <v>0.8594947788612175</v>
      </c>
      <c r="Q37" s="73">
        <f t="shared" si="5"/>
        <v>0.42944268204999914</v>
      </c>
      <c r="R37" s="74">
        <v>0.43141162751023449</v>
      </c>
      <c r="S37" s="75">
        <f t="shared" si="6"/>
        <v>0.46351740213878512</v>
      </c>
      <c r="T37" s="76">
        <f>分析係数表!F40</f>
        <v>0.72756745394375155</v>
      </c>
      <c r="U37" s="77">
        <f t="shared" si="7"/>
        <v>0.33724017613273793</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投入係数表!M38</f>
        <v>0</v>
      </c>
      <c r="E38" s="68">
        <f t="shared" si="0"/>
        <v>0</v>
      </c>
      <c r="F38" s="67">
        <f>分析係数表!C41</f>
        <v>0.99990471917963208</v>
      </c>
      <c r="G38" s="68">
        <f t="shared" si="1"/>
        <v>0</v>
      </c>
      <c r="H38" s="68">
        <v>3.1799014100306745E-3</v>
      </c>
      <c r="I38" s="68">
        <f t="shared" si="2"/>
        <v>3.1799014100306745E-3</v>
      </c>
      <c r="J38" s="67">
        <f>分析係数表!G41</f>
        <v>0.44685264209908465</v>
      </c>
      <c r="K38" s="69">
        <f t="shared" si="3"/>
        <v>1.4209473466868117E-3</v>
      </c>
      <c r="L38" s="70"/>
      <c r="M38" s="71"/>
      <c r="N38" s="72">
        <f>分析係数表!H41</f>
        <v>4.1570867506027356E-2</v>
      </c>
      <c r="O38" s="73">
        <f t="shared" si="4"/>
        <v>0.72559109463255966</v>
      </c>
      <c r="P38" s="67">
        <f>分析係数表!C41</f>
        <v>0.99990471917963208</v>
      </c>
      <c r="Q38" s="73">
        <f t="shared" si="5"/>
        <v>0.72552195971781142</v>
      </c>
      <c r="R38" s="74">
        <v>0.74194493570535802</v>
      </c>
      <c r="S38" s="75">
        <f t="shared" si="6"/>
        <v>0.74512483711538868</v>
      </c>
      <c r="T38" s="76">
        <f>分析係数表!F41</f>
        <v>0.55239581515617808</v>
      </c>
      <c r="U38" s="77">
        <f t="shared" si="7"/>
        <v>0.41160384179146953</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投入係数表!M39</f>
        <v>2.5903982571269161E-4</v>
      </c>
      <c r="E39" s="68">
        <f>$C$15*D39</f>
        <v>2.5903982571269159E-2</v>
      </c>
      <c r="F39" s="67">
        <f>分析係数表!C42</f>
        <v>0.63104308840742951</v>
      </c>
      <c r="G39" s="68">
        <f>E39*F39</f>
        <v>1.6346529163825917E-2</v>
      </c>
      <c r="H39" s="68">
        <v>3.404017814764191E-2</v>
      </c>
      <c r="I39" s="68">
        <f>C39+H39</f>
        <v>3.404017814764191E-2</v>
      </c>
      <c r="J39" s="67">
        <f>分析係数表!G42</f>
        <v>0.48778127268328092</v>
      </c>
      <c r="K39" s="69">
        <f>I39*J39</f>
        <v>1.6604161419222378E-2</v>
      </c>
      <c r="L39" s="70"/>
      <c r="M39" s="71"/>
      <c r="N39" s="72">
        <f>分析係数表!H42</f>
        <v>1.0655104073296274E-2</v>
      </c>
      <c r="O39" s="73">
        <f t="shared" si="4"/>
        <v>0.18597756293745701</v>
      </c>
      <c r="P39" s="67">
        <f>分析係数表!C42</f>
        <v>0.63104308840742951</v>
      </c>
      <c r="Q39" s="73">
        <f>O39*P39</f>
        <v>0.11735985569053997</v>
      </c>
      <c r="R39" s="74">
        <v>0.12791028024913431</v>
      </c>
      <c r="S39" s="75">
        <f>I39+R39</f>
        <v>0.16195045839677621</v>
      </c>
      <c r="T39" s="76">
        <f>分析係数表!F42</f>
        <v>0.56029864159552034</v>
      </c>
      <c r="U39" s="77">
        <f t="shared" si="7"/>
        <v>9.074062184548555E-2</v>
      </c>
      <c r="V39" s="78">
        <f>分析係数表!D42</f>
        <v>0.23200027651999586</v>
      </c>
      <c r="W39" s="158">
        <f t="shared" si="8"/>
        <v>0</v>
      </c>
      <c r="X39" s="67">
        <f>分析係数表!E42</f>
        <v>0.19107531713387024</v>
      </c>
      <c r="Y39" s="157">
        <f t="shared" si="9"/>
        <v>0</v>
      </c>
    </row>
    <row r="40" spans="1:25" x14ac:dyDescent="0.15">
      <c r="A40" s="6" t="s">
        <v>192</v>
      </c>
      <c r="B40" s="5" t="s">
        <v>41</v>
      </c>
      <c r="C40" s="81"/>
      <c r="D40" s="67">
        <f>投入係数表!M40</f>
        <v>5.3309067722309304E-2</v>
      </c>
      <c r="E40" s="68">
        <f>$C$15*D40</f>
        <v>5.3309067722309305</v>
      </c>
      <c r="F40" s="67">
        <f>分析係数表!C43</f>
        <v>0.62059958859811692</v>
      </c>
      <c r="G40" s="68">
        <f>E40*F40</f>
        <v>3.3083585497014307</v>
      </c>
      <c r="H40" s="68">
        <v>4.4362199796187234</v>
      </c>
      <c r="I40" s="68">
        <f>C40+H40</f>
        <v>4.4362199796187234</v>
      </c>
      <c r="J40" s="67">
        <f>分析係数表!G43</f>
        <v>0.36935703048307378</v>
      </c>
      <c r="K40" s="69">
        <f>I40*J40</f>
        <v>1.6385490382416537</v>
      </c>
      <c r="L40" s="70"/>
      <c r="M40" s="71"/>
      <c r="N40" s="72">
        <f>分析係数表!H43</f>
        <v>1.5056593096551102E-2</v>
      </c>
      <c r="O40" s="73">
        <f t="shared" si="4"/>
        <v>0.26280254711498507</v>
      </c>
      <c r="P40" s="67">
        <f>分析係数表!C43</f>
        <v>0.62059958859811692</v>
      </c>
      <c r="Q40" s="73">
        <f>O40*P40</f>
        <v>0.16309515262209698</v>
      </c>
      <c r="R40" s="74">
        <v>0.65673372234375893</v>
      </c>
      <c r="S40" s="75">
        <f>I40+R40</f>
        <v>5.0929537019624824</v>
      </c>
      <c r="T40" s="76">
        <f>分析係数表!F43</f>
        <v>0.6240370889543333</v>
      </c>
      <c r="U40" s="77">
        <f t="shared" si="7"/>
        <v>3.1781920023518628</v>
      </c>
      <c r="V40" s="78">
        <f>分析係数表!D43</f>
        <v>0.12357626341216665</v>
      </c>
      <c r="W40" s="158">
        <f t="shared" si="8"/>
        <v>1</v>
      </c>
      <c r="X40" s="67">
        <f>分析係数表!E43</f>
        <v>9.9504023114151852E-2</v>
      </c>
      <c r="Y40" s="157">
        <f t="shared" si="9"/>
        <v>1</v>
      </c>
    </row>
    <row r="41" spans="1:25" x14ac:dyDescent="0.15">
      <c r="A41" s="6" t="s">
        <v>337</v>
      </c>
      <c r="B41" s="5" t="s">
        <v>42</v>
      </c>
      <c r="C41" s="81"/>
      <c r="D41" s="67">
        <f>投入係数表!M41</f>
        <v>4.6494327692021575E-5</v>
      </c>
      <c r="E41" s="68">
        <f>$C$15*D41</f>
        <v>4.649432769202157E-3</v>
      </c>
      <c r="F41" s="67">
        <f>分析係数表!C44</f>
        <v>0.64669075076632776</v>
      </c>
      <c r="G41" s="68">
        <f>E41*F41</f>
        <v>3.006745168152909E-3</v>
      </c>
      <c r="H41" s="68">
        <v>1.0865955402532124E-2</v>
      </c>
      <c r="I41" s="68">
        <f>C41+H41</f>
        <v>1.0865955402532124E-2</v>
      </c>
      <c r="J41" s="67">
        <f>分析係数表!G44</f>
        <v>0.2706786499583716</v>
      </c>
      <c r="K41" s="69">
        <f>I41*J41</f>
        <v>2.9411821388652696E-3</v>
      </c>
      <c r="L41" s="70"/>
      <c r="M41" s="71"/>
      <c r="N41" s="72">
        <f>分析係数表!H44</f>
        <v>0.11660878839741158</v>
      </c>
      <c r="O41" s="73">
        <f t="shared" si="4"/>
        <v>2.035326744258747</v>
      </c>
      <c r="P41" s="67">
        <f>分析係数表!C44</f>
        <v>0.64669075076632776</v>
      </c>
      <c r="Q41" s="73">
        <f>O41*P41</f>
        <v>1.3162269802994746</v>
      </c>
      <c r="R41" s="74">
        <v>1.340767683020553</v>
      </c>
      <c r="S41" s="75">
        <f>I41+R41</f>
        <v>1.3516336384230851</v>
      </c>
      <c r="T41" s="76">
        <f>分析係数表!F44</f>
        <v>0.52072668274875644</v>
      </c>
      <c r="U41" s="77">
        <f t="shared" si="7"/>
        <v>0.7038317008276852</v>
      </c>
      <c r="V41" s="78">
        <f>分析係数表!D44</f>
        <v>0.15730632111521464</v>
      </c>
      <c r="W41" s="158">
        <f t="shared" si="8"/>
        <v>0</v>
      </c>
      <c r="X41" s="67">
        <f>分析係数表!E44</f>
        <v>0.11255043442990414</v>
      </c>
      <c r="Y41" s="157">
        <f t="shared" si="9"/>
        <v>0</v>
      </c>
    </row>
    <row r="42" spans="1:25" x14ac:dyDescent="0.15">
      <c r="A42" s="6" t="s">
        <v>338</v>
      </c>
      <c r="B42" s="5" t="s">
        <v>276</v>
      </c>
      <c r="C42" s="81"/>
      <c r="D42" s="67">
        <f>投入係数表!M42</f>
        <v>1.7601424054836739E-3</v>
      </c>
      <c r="E42" s="68">
        <f>$C$15*D42</f>
        <v>0.1760142405483674</v>
      </c>
      <c r="F42" s="67">
        <f>分析係数表!C45</f>
        <v>1</v>
      </c>
      <c r="G42" s="68">
        <f>E42*F42</f>
        <v>0.1760142405483674</v>
      </c>
      <c r="H42" s="68">
        <v>0.21450951381997355</v>
      </c>
      <c r="I42" s="68">
        <f>C42+H42</f>
        <v>0.21450951381997355</v>
      </c>
      <c r="J42" s="67">
        <f>分析係数表!G45</f>
        <v>0</v>
      </c>
      <c r="K42" s="69">
        <f>I42*J42</f>
        <v>0</v>
      </c>
      <c r="L42" s="70"/>
      <c r="M42" s="71"/>
      <c r="N42" s="72">
        <f>分析係数表!H45</f>
        <v>0</v>
      </c>
      <c r="O42" s="73">
        <f t="shared" si="4"/>
        <v>0</v>
      </c>
      <c r="P42" s="67">
        <f>分析係数表!C45</f>
        <v>1</v>
      </c>
      <c r="Q42" s="73">
        <f>O42*P42</f>
        <v>0</v>
      </c>
      <c r="R42" s="74">
        <v>2.2920768038593074E-2</v>
      </c>
      <c r="S42" s="75">
        <f>I42+R42</f>
        <v>0.23743028185856663</v>
      </c>
      <c r="T42" s="76">
        <f>分析係数表!F45</f>
        <v>0</v>
      </c>
      <c r="U42" s="77">
        <f t="shared" si="7"/>
        <v>0</v>
      </c>
      <c r="V42" s="78">
        <f>分析係数表!D45</f>
        <v>0</v>
      </c>
      <c r="W42" s="158">
        <f t="shared" si="8"/>
        <v>0</v>
      </c>
      <c r="X42" s="67">
        <f>分析係数表!E45</f>
        <v>0</v>
      </c>
      <c r="Y42" s="157">
        <f t="shared" si="9"/>
        <v>0</v>
      </c>
    </row>
    <row r="43" spans="1:25" x14ac:dyDescent="0.15">
      <c r="A43" s="6" t="s">
        <v>339</v>
      </c>
      <c r="B43" s="5" t="s">
        <v>277</v>
      </c>
      <c r="C43" s="81"/>
      <c r="D43" s="67">
        <f>投入係数表!M43</f>
        <v>2.716597146576689E-3</v>
      </c>
      <c r="E43" s="68">
        <f>$C$15*D43</f>
        <v>0.27165971465766892</v>
      </c>
      <c r="F43" s="67">
        <f>分析係数表!C46</f>
        <v>0.9523590920683499</v>
      </c>
      <c r="G43" s="68">
        <f>E43*F43</f>
        <v>0.25871759920292459</v>
      </c>
      <c r="H43" s="68">
        <v>0.30071839665807948</v>
      </c>
      <c r="I43" s="68">
        <f>C43+H43</f>
        <v>0.30071839665807948</v>
      </c>
      <c r="J43" s="67">
        <f>分析係数表!G46</f>
        <v>9.2904052538843509E-3</v>
      </c>
      <c r="K43" s="69">
        <f>I43*J43</f>
        <v>2.7937957722519E-3</v>
      </c>
      <c r="L43" s="70"/>
      <c r="M43" s="71"/>
      <c r="N43" s="72">
        <f>分析係数表!H46</f>
        <v>3.275825467872984E-5</v>
      </c>
      <c r="O43" s="73">
        <f t="shared" si="4"/>
        <v>5.7177295776051522E-4</v>
      </c>
      <c r="P43" s="67">
        <f>分析係数表!C46</f>
        <v>0.9523590920683499</v>
      </c>
      <c r="Q43" s="73">
        <f>O43*P43</f>
        <v>5.4453317492203924E-4</v>
      </c>
      <c r="R43" s="74">
        <v>1.9615433413581303E-2</v>
      </c>
      <c r="S43" s="75">
        <f>I43+R43</f>
        <v>0.32033383007166077</v>
      </c>
      <c r="T43" s="76">
        <f>分析係数表!F46</f>
        <v>0.3134710876181323</v>
      </c>
      <c r="U43" s="77">
        <f t="shared" si="7"/>
        <v>0.10041539411344548</v>
      </c>
      <c r="V43" s="78">
        <f>分析係数表!D46</f>
        <v>5.552885898873405E-3</v>
      </c>
      <c r="W43" s="158">
        <f t="shared" si="8"/>
        <v>0</v>
      </c>
      <c r="X43" s="67">
        <f>分析係数表!E46</f>
        <v>1.6017940092904054E-2</v>
      </c>
      <c r="Y43" s="157">
        <f t="shared" si="9"/>
        <v>0</v>
      </c>
    </row>
    <row r="44" spans="1:25" x14ac:dyDescent="0.15">
      <c r="A44" s="183">
        <v>40</v>
      </c>
      <c r="B44" s="12" t="s">
        <v>148</v>
      </c>
      <c r="C44" s="187">
        <f>SUM(C5:C43)</f>
        <v>100</v>
      </c>
      <c r="D44" s="83">
        <f>投入係数表!M44</f>
        <v>0.51783389569329685</v>
      </c>
      <c r="E44" s="82">
        <f>SUM(E5:E43)</f>
        <v>51.783389569329678</v>
      </c>
      <c r="F44" s="83">
        <f>分析係数表!C47</f>
        <v>0.46786164393083407</v>
      </c>
      <c r="G44" s="82">
        <f>SUM(G5:G43)</f>
        <v>19.352407142065601</v>
      </c>
      <c r="H44" s="82">
        <f>SUM(H5:H43)</f>
        <v>23.525983547985192</v>
      </c>
      <c r="I44" s="82">
        <f>SUM(I5:I43)</f>
        <v>123.52598354798521</v>
      </c>
      <c r="J44" s="83">
        <f>分析係数表!G47</f>
        <v>0.21497759441460212</v>
      </c>
      <c r="K44" s="84">
        <f>SUM(K5:K43)</f>
        <v>27.033015309683165</v>
      </c>
      <c r="L44" s="85">
        <f>最終需要_まとめ!$L$34</f>
        <v>0.64566666666666661</v>
      </c>
      <c r="M44" s="82">
        <f>K44*L44</f>
        <v>17.454316884952096</v>
      </c>
      <c r="N44" s="86">
        <f>分析係数表!H47</f>
        <v>1</v>
      </c>
      <c r="O44" s="87">
        <f>SUM(O5:O43)</f>
        <v>17.454316884952096</v>
      </c>
      <c r="P44" s="83">
        <f>分析係数表!C47</f>
        <v>0.46786164393083407</v>
      </c>
      <c r="Q44" s="87">
        <f>SUM(Q5:Q43)</f>
        <v>11.208872580574701</v>
      </c>
      <c r="R44" s="82">
        <f>SUM(R5:R43)</f>
        <v>13.448616263823014</v>
      </c>
      <c r="S44" s="88">
        <f>SUM(S5:S43)</f>
        <v>136.97459981180819</v>
      </c>
      <c r="T44" s="89">
        <f>分析係数表!F47</f>
        <v>0.45241141751681985</v>
      </c>
      <c r="U44" s="90">
        <f>SUM(U5:U43)</f>
        <v>65.687259462142976</v>
      </c>
      <c r="V44" s="91">
        <f>分析係数表!D47</f>
        <v>5.5289104631778725E-2</v>
      </c>
      <c r="W44" s="155">
        <f>SUM(W5:W43)</f>
        <v>4</v>
      </c>
      <c r="X44" s="83">
        <f>分析係数表!E47</f>
        <v>4.6297221440055228E-2</v>
      </c>
      <c r="Y44" s="93">
        <f>SUM(Y5:Y43)</f>
        <v>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299</v>
      </c>
      <c r="S2" s="3" t="s">
        <v>150</v>
      </c>
      <c r="U2" s="55" t="s">
        <v>207</v>
      </c>
      <c r="W2" s="3" t="s">
        <v>127</v>
      </c>
      <c r="Y2" s="3" t="s">
        <v>151</v>
      </c>
    </row>
    <row r="3" spans="1:25" ht="45" x14ac:dyDescent="0.15">
      <c r="B3" s="56"/>
      <c r="C3" s="57" t="s">
        <v>225</v>
      </c>
      <c r="D3" s="57" t="s">
        <v>238</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投入係数表!N5</f>
        <v>0</v>
      </c>
      <c r="E5" s="68">
        <f t="shared" ref="E5:E38" si="0">$C$16*D5</f>
        <v>0</v>
      </c>
      <c r="F5" s="67">
        <f>分析係数表!C8</f>
        <v>0.17777947964604235</v>
      </c>
      <c r="G5" s="68">
        <f t="shared" ref="G5:G38" si="1">E5*F5</f>
        <v>0</v>
      </c>
      <c r="H5" s="68">
        <f t="array" ref="H5:H43">MMULT(逆行列係数!C5:AO43,'12'!G5:G43)</f>
        <v>4.7081050575696577E-4</v>
      </c>
      <c r="I5" s="68">
        <f t="shared" ref="I5:I38" si="2">C5+H5</f>
        <v>4.7081050575696577E-4</v>
      </c>
      <c r="J5" s="67">
        <f>分析係数表!G8</f>
        <v>0.11983669088190757</v>
      </c>
      <c r="K5" s="69">
        <f t="shared" ref="K5:K38" si="3">I5*J5</f>
        <v>5.6420373042352073E-5</v>
      </c>
      <c r="L5" s="70" t="s">
        <v>180</v>
      </c>
      <c r="M5" s="71" t="s">
        <v>180</v>
      </c>
      <c r="N5" s="72">
        <f>分析係数表!H8</f>
        <v>9.9318531954874535E-3</v>
      </c>
      <c r="O5" s="73">
        <f t="shared" ref="O5:O43" si="4">$M$44*N5</f>
        <v>5.5590176120637623E-2</v>
      </c>
      <c r="P5" s="67">
        <f>分析係数表!C8</f>
        <v>0.17777947964604235</v>
      </c>
      <c r="Q5" s="73">
        <f t="shared" ref="Q5:Q38" si="5">O5*P5</f>
        <v>9.882792584158806E-3</v>
      </c>
      <c r="R5" s="74">
        <f t="array" ref="R5:R43">MMULT(逆行列係数!C5:AO43,'12'!Q5:Q43)</f>
        <v>1.6703541884481615E-2</v>
      </c>
      <c r="S5" s="75">
        <f t="shared" ref="S5:S38" si="6">I5+R5</f>
        <v>1.7174352390238581E-2</v>
      </c>
      <c r="T5" s="76">
        <f>分析係数表!F8</f>
        <v>0.45371949933871308</v>
      </c>
      <c r="U5" s="77">
        <f t="shared" ref="U5:U38" si="7">S5*T5</f>
        <v>7.7923385679656799E-3</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投入係数表!N6</f>
        <v>0</v>
      </c>
      <c r="E6" s="68">
        <f t="shared" si="0"/>
        <v>0</v>
      </c>
      <c r="F6" s="67">
        <f>分析係数表!C9</f>
        <v>0.42124201973302378</v>
      </c>
      <c r="G6" s="68">
        <f t="shared" si="1"/>
        <v>0</v>
      </c>
      <c r="H6" s="68">
        <v>4.5051249222520512E-4</v>
      </c>
      <c r="I6" s="68">
        <f t="shared" si="2"/>
        <v>4.5051249222520512E-4</v>
      </c>
      <c r="J6" s="67">
        <f>分析係数表!G9</f>
        <v>0.24981720692176457</v>
      </c>
      <c r="K6" s="69">
        <f t="shared" si="3"/>
        <v>1.1254577249106391E-4</v>
      </c>
      <c r="L6" s="70"/>
      <c r="M6" s="71"/>
      <c r="N6" s="72">
        <f>分析係数表!H9</f>
        <v>5.1224917855464795E-4</v>
      </c>
      <c r="O6" s="73">
        <f t="shared" si="4"/>
        <v>2.8671408540797737E-3</v>
      </c>
      <c r="P6" s="67">
        <f>分析係数表!C9</f>
        <v>0.42124201973302378</v>
      </c>
      <c r="Q6" s="73">
        <f t="shared" si="5"/>
        <v>1.2077602042316307E-3</v>
      </c>
      <c r="R6" s="74">
        <v>1.5977665842408129E-3</v>
      </c>
      <c r="S6" s="75">
        <f t="shared" si="6"/>
        <v>2.0482790764660181E-3</v>
      </c>
      <c r="T6" s="76">
        <f>分析係数表!F9</f>
        <v>0.68072142334876917</v>
      </c>
      <c r="U6" s="77">
        <f t="shared" si="7"/>
        <v>1.3943074483474503E-3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投入係数表!N7</f>
        <v>0</v>
      </c>
      <c r="E7" s="68">
        <f t="shared" si="0"/>
        <v>0</v>
      </c>
      <c r="F7" s="67">
        <f>分析係数表!C10</f>
        <v>0.36396764732023823</v>
      </c>
      <c r="G7" s="68">
        <f t="shared" si="1"/>
        <v>0</v>
      </c>
      <c r="H7" s="68">
        <v>5.6636723002152594E-4</v>
      </c>
      <c r="I7" s="68">
        <f t="shared" si="2"/>
        <v>5.6636723002152594E-4</v>
      </c>
      <c r="J7" s="67">
        <f>分析係数表!G10</f>
        <v>0.17997125059894586</v>
      </c>
      <c r="K7" s="69">
        <f t="shared" si="3"/>
        <v>1.0192981868523486E-4</v>
      </c>
      <c r="L7" s="70"/>
      <c r="M7" s="71"/>
      <c r="N7" s="72">
        <f>分析係数表!H10</f>
        <v>1.1645238378928864E-3</v>
      </c>
      <c r="O7" s="73">
        <f t="shared" si="4"/>
        <v>6.5180267942904456E-3</v>
      </c>
      <c r="P7" s="67">
        <f>分析係数表!C10</f>
        <v>0.36396764732023823</v>
      </c>
      <c r="Q7" s="73">
        <f t="shared" si="5"/>
        <v>2.3723508774881677E-3</v>
      </c>
      <c r="R7" s="74">
        <v>4.8487774379803034E-3</v>
      </c>
      <c r="S7" s="75">
        <f t="shared" si="6"/>
        <v>5.4151446680018294E-3</v>
      </c>
      <c r="T7" s="76">
        <f>分析係数表!F10</f>
        <v>0.526018207954001</v>
      </c>
      <c r="U7" s="77">
        <f t="shared" si="7"/>
        <v>2.848464694073986E-3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投入係数表!N8</f>
        <v>5.1529926745553144E-2</v>
      </c>
      <c r="E8" s="68">
        <f t="shared" si="0"/>
        <v>5.1529926745553141</v>
      </c>
      <c r="F8" s="67">
        <f>分析係数表!C11</f>
        <v>1.3444674968404846E-2</v>
      </c>
      <c r="G8" s="68">
        <f t="shared" si="1"/>
        <v>6.9280311623967375E-2</v>
      </c>
      <c r="H8" s="68">
        <v>0.10755491172014361</v>
      </c>
      <c r="I8" s="68">
        <f t="shared" si="2"/>
        <v>0.10755491172014361</v>
      </c>
      <c r="J8" s="67">
        <f>分析係数表!G11</f>
        <v>0.34123955862637928</v>
      </c>
      <c r="K8" s="69">
        <f t="shared" si="3"/>
        <v>3.6701990603480998E-2</v>
      </c>
      <c r="L8" s="70"/>
      <c r="M8" s="71"/>
      <c r="N8" s="72">
        <f>分析係数表!H11</f>
        <v>-1.9911880294914216E-5</v>
      </c>
      <c r="O8" s="73">
        <f t="shared" si="4"/>
        <v>-1.1144998931219183E-4</v>
      </c>
      <c r="P8" s="67">
        <f>分析係数表!C11</f>
        <v>1.3444674968404846E-2</v>
      </c>
      <c r="Q8" s="73">
        <f t="shared" si="5"/>
        <v>-1.4984088815346132E-6</v>
      </c>
      <c r="R8" s="74">
        <v>5.3577716637867139E-3</v>
      </c>
      <c r="S8" s="75">
        <f t="shared" si="6"/>
        <v>0.11291268338393033</v>
      </c>
      <c r="T8" s="76">
        <f>分析係数表!F11</f>
        <v>0.57409508095287198</v>
      </c>
      <c r="U8" s="77">
        <f t="shared" si="7"/>
        <v>6.4822616107903491E-2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投入係数表!N9</f>
        <v>1.1420133581302499E-6</v>
      </c>
      <c r="E9" s="68">
        <f t="shared" si="0"/>
        <v>1.14201335813025E-4</v>
      </c>
      <c r="F9" s="67">
        <f>分析係数表!C12</f>
        <v>0.28285269962977577</v>
      </c>
      <c r="G9" s="68">
        <f t="shared" si="1"/>
        <v>3.2302156136040712E-5</v>
      </c>
      <c r="H9" s="68">
        <v>1.4369192239551459E-3</v>
      </c>
      <c r="I9" s="68">
        <f t="shared" si="2"/>
        <v>1.4369192239551459E-3</v>
      </c>
      <c r="J9" s="67">
        <f>分析係数表!G12</f>
        <v>0.13743688539340115</v>
      </c>
      <c r="K9" s="69">
        <f t="shared" si="3"/>
        <v>1.9748570270229832E-4</v>
      </c>
      <c r="L9" s="70"/>
      <c r="M9" s="71"/>
      <c r="N9" s="72">
        <f>分析係数表!H12</f>
        <v>7.6503049889858399E-2</v>
      </c>
      <c r="O9" s="73">
        <f t="shared" si="4"/>
        <v>0.42819984683980494</v>
      </c>
      <c r="P9" s="67">
        <f>分析係数表!C12</f>
        <v>0.28285269962977577</v>
      </c>
      <c r="Q9" s="73">
        <f t="shared" si="5"/>
        <v>0.12111748265969534</v>
      </c>
      <c r="R9" s="74">
        <v>0.14746822040547672</v>
      </c>
      <c r="S9" s="75">
        <f t="shared" si="6"/>
        <v>0.14890513962943186</v>
      </c>
      <c r="T9" s="76">
        <f>分析係数表!F12</f>
        <v>0.33885954419874881</v>
      </c>
      <c r="U9" s="77">
        <f t="shared" si="7"/>
        <v>5.0457927743680325E-2</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投入係数表!N10</f>
        <v>3.3917796736468426E-4</v>
      </c>
      <c r="E10" s="68">
        <f t="shared" si="0"/>
        <v>3.3917796736468428E-2</v>
      </c>
      <c r="F10" s="67">
        <f>分析係数表!C13</f>
        <v>8.2857707463935726E-2</v>
      </c>
      <c r="G10" s="68">
        <f t="shared" si="1"/>
        <v>2.8103508798115349E-3</v>
      </c>
      <c r="H10" s="68">
        <v>4.7939816507081923E-3</v>
      </c>
      <c r="I10" s="68">
        <f t="shared" si="2"/>
        <v>4.7939816507081923E-3</v>
      </c>
      <c r="J10" s="67">
        <f>分析係数表!G13</f>
        <v>0.24536311575828371</v>
      </c>
      <c r="K10" s="69">
        <f t="shared" si="3"/>
        <v>1.1762662747058022E-3</v>
      </c>
      <c r="L10" s="70"/>
      <c r="M10" s="71"/>
      <c r="N10" s="72">
        <f>分析係数表!H13</f>
        <v>1.5229376832013421E-2</v>
      </c>
      <c r="O10" s="73">
        <f t="shared" si="4"/>
        <v>8.5241266019098982E-2</v>
      </c>
      <c r="P10" s="67">
        <f>分析係数表!C13</f>
        <v>8.2857707463935726E-2</v>
      </c>
      <c r="Q10" s="73">
        <f t="shared" si="5"/>
        <v>7.0628958836660288E-3</v>
      </c>
      <c r="R10" s="74">
        <v>7.82180876393904E-3</v>
      </c>
      <c r="S10" s="75">
        <f t="shared" si="6"/>
        <v>1.2615790414647231E-2</v>
      </c>
      <c r="T10" s="76">
        <f>分析係数表!F13</f>
        <v>0.38525314111513148</v>
      </c>
      <c r="U10" s="77">
        <f t="shared" si="7"/>
        <v>4.8602728848930127E-3</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投入係数表!N11</f>
        <v>3.3175488053683764E-4</v>
      </c>
      <c r="E11" s="68">
        <f t="shared" si="0"/>
        <v>3.3175488053683762E-2</v>
      </c>
      <c r="F11" s="67">
        <f>分析係数表!C14</f>
        <v>0.18904232356765083</v>
      </c>
      <c r="G11" s="68">
        <f t="shared" si="1"/>
        <v>6.2715713471592199E-3</v>
      </c>
      <c r="H11" s="68">
        <v>3.1142200781703398E-2</v>
      </c>
      <c r="I11" s="68">
        <f t="shared" si="2"/>
        <v>3.1142200781703398E-2</v>
      </c>
      <c r="J11" s="67">
        <f>分析係数表!G14</f>
        <v>0.16324783844948645</v>
      </c>
      <c r="K11" s="69">
        <f t="shared" si="3"/>
        <v>5.0838969621729872E-3</v>
      </c>
      <c r="L11" s="70"/>
      <c r="M11" s="71"/>
      <c r="N11" s="72">
        <f>分析係数表!H14</f>
        <v>1.012936620163862E-3</v>
      </c>
      <c r="O11" s="73">
        <f t="shared" si="4"/>
        <v>5.6695688111395659E-3</v>
      </c>
      <c r="P11" s="67">
        <f>分析係数表!C14</f>
        <v>0.18904232356765083</v>
      </c>
      <c r="Q11" s="73">
        <f t="shared" si="5"/>
        <v>1.0717884616845072E-3</v>
      </c>
      <c r="R11" s="74">
        <v>6.1926140089879631E-3</v>
      </c>
      <c r="S11" s="75">
        <f t="shared" si="6"/>
        <v>3.733481479069136E-2</v>
      </c>
      <c r="T11" s="76">
        <f>分析係数表!F14</f>
        <v>0.31391081065397786</v>
      </c>
      <c r="U11" s="77">
        <f t="shared" si="7"/>
        <v>1.1719801976562048E-2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投入係数表!N12</f>
        <v>3.8365938766385752E-3</v>
      </c>
      <c r="E12" s="68">
        <f t="shared" si="0"/>
        <v>0.38365938766385754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3.7948721360801324E-2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投入係数表!N13</f>
        <v>2.2951042458343635E-2</v>
      </c>
      <c r="E13" s="68">
        <f t="shared" si="0"/>
        <v>2.2951042458343633</v>
      </c>
      <c r="F13" s="67">
        <f>分析係数表!C16</f>
        <v>0.18624360370728099</v>
      </c>
      <c r="G13" s="68">
        <f t="shared" si="1"/>
        <v>0.42744848562807319</v>
      </c>
      <c r="H13" s="68">
        <v>0.54900414696587607</v>
      </c>
      <c r="I13" s="68">
        <f t="shared" si="2"/>
        <v>0.54900414696587607</v>
      </c>
      <c r="J13" s="67">
        <f>分析係数表!G16</f>
        <v>3.3443467200273011E-2</v>
      </c>
      <c r="K13" s="69">
        <f t="shared" si="3"/>
        <v>1.836060218186714E-2</v>
      </c>
      <c r="L13" s="70"/>
      <c r="M13" s="71"/>
      <c r="N13" s="72">
        <f>分析係数表!H16</f>
        <v>1.544069969062719E-2</v>
      </c>
      <c r="O13" s="73">
        <f t="shared" si="4"/>
        <v>8.6424073970186449E-2</v>
      </c>
      <c r="P13" s="67">
        <f>分析係数表!C16</f>
        <v>0.18624360370728099</v>
      </c>
      <c r="Q13" s="73">
        <f t="shared" si="5"/>
        <v>1.6095930983272142E-2</v>
      </c>
      <c r="R13" s="74">
        <v>2.9441003857835404E-2</v>
      </c>
      <c r="S13" s="75">
        <f t="shared" si="6"/>
        <v>0.57844515082371151</v>
      </c>
      <c r="T13" s="76">
        <f>分析係数表!F16</f>
        <v>0.28910915662276826</v>
      </c>
      <c r="U13" s="77">
        <f t="shared" si="7"/>
        <v>0.16723378970717323</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投入係数表!N14</f>
        <v>7.1432935551047141E-4</v>
      </c>
      <c r="E14" s="68">
        <f t="shared" si="0"/>
        <v>7.1432935551047141E-2</v>
      </c>
      <c r="F14" s="67">
        <f>分析係数表!C17</f>
        <v>8.6758716707685424E-2</v>
      </c>
      <c r="G14" s="68">
        <f t="shared" si="1"/>
        <v>6.1974298190716499E-3</v>
      </c>
      <c r="H14" s="68">
        <v>1.2516170348941419E-2</v>
      </c>
      <c r="I14" s="68">
        <f t="shared" si="2"/>
        <v>1.2516170348941419E-2</v>
      </c>
      <c r="J14" s="67">
        <f>分析係数表!G17</f>
        <v>0.21883055467982124</v>
      </c>
      <c r="K14" s="69">
        <f t="shared" si="3"/>
        <v>2.7389204999259827E-3</v>
      </c>
      <c r="L14" s="70"/>
      <c r="M14" s="71"/>
      <c r="N14" s="72">
        <f>分析係数表!H17</f>
        <v>2.866347284388861E-3</v>
      </c>
      <c r="O14" s="73">
        <f t="shared" si="4"/>
        <v>1.6043405719537294E-2</v>
      </c>
      <c r="P14" s="67">
        <f>分析係数表!C17</f>
        <v>8.6758716707685424E-2</v>
      </c>
      <c r="Q14" s="73">
        <f t="shared" si="5"/>
        <v>1.3919052918477961E-3</v>
      </c>
      <c r="R14" s="74">
        <v>2.9260065009513708E-3</v>
      </c>
      <c r="S14" s="75">
        <f t="shared" si="6"/>
        <v>1.544217684989279E-2</v>
      </c>
      <c r="T14" s="76">
        <f>分析係数表!F17</f>
        <v>0.34508465775272146</v>
      </c>
      <c r="U14" s="77">
        <f t="shared" si="7"/>
        <v>5.328858313202252E-3</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投入係数表!N15</f>
        <v>5.037420922712533E-3</v>
      </c>
      <c r="E15" s="68">
        <f t="shared" si="0"/>
        <v>0.50374209227125333</v>
      </c>
      <c r="F15" s="67">
        <f>分析係数表!C18</f>
        <v>0.36451017494166671</v>
      </c>
      <c r="G15" s="68">
        <f t="shared" si="1"/>
        <v>0.18361911817927576</v>
      </c>
      <c r="H15" s="68">
        <v>0.22669949823474073</v>
      </c>
      <c r="I15" s="68">
        <f t="shared" si="2"/>
        <v>0.22669949823474073</v>
      </c>
      <c r="J15" s="67">
        <f>分析係数表!G18</f>
        <v>0.21601264645713222</v>
      </c>
      <c r="K15" s="69">
        <f t="shared" si="3"/>
        <v>4.896995856419032E-2</v>
      </c>
      <c r="L15" s="70"/>
      <c r="M15" s="71"/>
      <c r="N15" s="72">
        <f>分析係数表!H18</f>
        <v>4.846294736294444E-4</v>
      </c>
      <c r="O15" s="73">
        <f t="shared" si="4"/>
        <v>2.7125489334209273E-3</v>
      </c>
      <c r="P15" s="67">
        <f>分析係数表!C18</f>
        <v>0.36451017494166671</v>
      </c>
      <c r="Q15" s="73">
        <f t="shared" si="5"/>
        <v>9.8875168625909356E-4</v>
      </c>
      <c r="R15" s="74">
        <v>2.7035438019065274E-3</v>
      </c>
      <c r="S15" s="75">
        <f t="shared" si="6"/>
        <v>0.22940304203664724</v>
      </c>
      <c r="T15" s="76">
        <f>分析係数表!F18</f>
        <v>0.4650429076224129</v>
      </c>
      <c r="U15" s="77">
        <f t="shared" si="7"/>
        <v>0.10668225768614904</v>
      </c>
      <c r="V15" s="78">
        <f>分析係数表!D18</f>
        <v>3.2220569090570951E-2</v>
      </c>
      <c r="W15" s="158">
        <f t="shared" si="8"/>
        <v>0</v>
      </c>
      <c r="X15" s="67">
        <f>分析係数表!E18</f>
        <v>3.2765216929248921E-2</v>
      </c>
      <c r="Y15" s="157">
        <f t="shared" si="9"/>
        <v>0</v>
      </c>
    </row>
    <row r="16" spans="1:25" x14ac:dyDescent="0.15">
      <c r="A16" s="6" t="s">
        <v>4</v>
      </c>
      <c r="B16" s="5" t="s">
        <v>32</v>
      </c>
      <c r="C16" s="66">
        <f>最終需要_まとめ!C17</f>
        <v>100</v>
      </c>
      <c r="D16" s="67">
        <f>投入係数表!N16</f>
        <v>0.53736353654128688</v>
      </c>
      <c r="E16" s="68">
        <f t="shared" si="0"/>
        <v>53.736353654128685</v>
      </c>
      <c r="F16" s="67">
        <f>分析係数表!C19</f>
        <v>0.20084535872916243</v>
      </c>
      <c r="G16" s="68">
        <f t="shared" si="1"/>
        <v>10.792697226460614</v>
      </c>
      <c r="H16" s="68">
        <v>12.104487228054976</v>
      </c>
      <c r="I16" s="68">
        <f t="shared" si="2"/>
        <v>112.10448722805498</v>
      </c>
      <c r="J16" s="67">
        <f>分析係数表!G19</f>
        <v>5.7675100625652016E-2</v>
      </c>
      <c r="K16" s="69">
        <f t="shared" si="3"/>
        <v>6.4656375814651925</v>
      </c>
      <c r="L16" s="70"/>
      <c r="M16" s="71"/>
      <c r="N16" s="72">
        <f>分析係数表!H19</f>
        <v>-1.1304809457757749E-4</v>
      </c>
      <c r="O16" s="73">
        <f t="shared" si="4"/>
        <v>-6.3274832641760533E-4</v>
      </c>
      <c r="P16" s="67">
        <f>分析係数表!C19</f>
        <v>0.20084535872916243</v>
      </c>
      <c r="Q16" s="73">
        <f t="shared" si="5"/>
        <v>-1.270845646046211E-4</v>
      </c>
      <c r="R16" s="74">
        <v>3.1454101807076987E-4</v>
      </c>
      <c r="S16" s="75">
        <f t="shared" si="6"/>
        <v>112.10480176907305</v>
      </c>
      <c r="T16" s="76">
        <f>分析係数表!F19</f>
        <v>0.24248712237187039</v>
      </c>
      <c r="U16" s="77">
        <f t="shared" si="7"/>
        <v>27.183970785051489</v>
      </c>
      <c r="V16" s="78">
        <f>分析係数表!D19</f>
        <v>7.3785483068795456E-3</v>
      </c>
      <c r="W16" s="158">
        <f t="shared" si="8"/>
        <v>1</v>
      </c>
      <c r="X16" s="67">
        <f>分析係数表!E19</f>
        <v>8.3435495944996062E-3</v>
      </c>
      <c r="Y16" s="157">
        <f t="shared" si="9"/>
        <v>1</v>
      </c>
    </row>
    <row r="17" spans="1:25" x14ac:dyDescent="0.15">
      <c r="A17" s="6" t="s">
        <v>5</v>
      </c>
      <c r="B17" s="5" t="s">
        <v>33</v>
      </c>
      <c r="C17" s="81"/>
      <c r="D17" s="67">
        <f>投入係数表!N17</f>
        <v>8.7038548089897003E-3</v>
      </c>
      <c r="E17" s="68">
        <f t="shared" si="0"/>
        <v>0.87038548089897005</v>
      </c>
      <c r="F17" s="67">
        <f>分析係数表!C20</f>
        <v>4.0655503382211911E-2</v>
      </c>
      <c r="G17" s="68">
        <f t="shared" si="1"/>
        <v>3.538595986251622E-2</v>
      </c>
      <c r="H17" s="68">
        <v>4.1045571224705854E-2</v>
      </c>
      <c r="I17" s="68">
        <f t="shared" si="2"/>
        <v>4.1045571224705854E-2</v>
      </c>
      <c r="J17" s="67">
        <f>分析係数表!G20</f>
        <v>0.10009738747512385</v>
      </c>
      <c r="K17" s="69">
        <f t="shared" si="3"/>
        <v>4.1085544470171754E-3</v>
      </c>
      <c r="L17" s="70"/>
      <c r="M17" s="71"/>
      <c r="N17" s="72">
        <f>分析係数表!H20</f>
        <v>5.4629207067175944E-4</v>
      </c>
      <c r="O17" s="73">
        <f t="shared" si="4"/>
        <v>3.0576843841941667E-3</v>
      </c>
      <c r="P17" s="67">
        <f>分析係数表!C20</f>
        <v>4.0655503382211911E-2</v>
      </c>
      <c r="Q17" s="73">
        <f t="shared" si="5"/>
        <v>1.2431169782334248E-4</v>
      </c>
      <c r="R17" s="74">
        <v>2.2744565369910033E-4</v>
      </c>
      <c r="S17" s="75">
        <f t="shared" si="6"/>
        <v>4.1273016878404956E-2</v>
      </c>
      <c r="T17" s="76">
        <f>分析係数表!F20</f>
        <v>0.22636236609222171</v>
      </c>
      <c r="U17" s="77">
        <f t="shared" si="7"/>
        <v>9.3426577563599476E-3</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投入係数表!N18</f>
        <v>8.7592424568590178E-4</v>
      </c>
      <c r="E18" s="68">
        <f t="shared" si="0"/>
        <v>8.7592424568590177E-2</v>
      </c>
      <c r="F18" s="67">
        <f>分析係数表!C21</f>
        <v>0.20026093416848378</v>
      </c>
      <c r="G18" s="68">
        <f t="shared" si="1"/>
        <v>1.7541340770188318E-2</v>
      </c>
      <c r="H18" s="68">
        <v>3.5636699962728925E-2</v>
      </c>
      <c r="I18" s="68">
        <f t="shared" si="2"/>
        <v>3.5636699962728925E-2</v>
      </c>
      <c r="J18" s="67">
        <f>分析係数表!G21</f>
        <v>0.28530595433635869</v>
      </c>
      <c r="K18" s="69">
        <f t="shared" si="3"/>
        <v>1.0167362692264854E-2</v>
      </c>
      <c r="L18" s="70"/>
      <c r="M18" s="71"/>
      <c r="N18" s="72">
        <f>分析係数表!H21</f>
        <v>9.3136214282663271E-4</v>
      </c>
      <c r="O18" s="73">
        <f t="shared" si="4"/>
        <v>5.2129833710541345E-3</v>
      </c>
      <c r="P18" s="67">
        <f>分析係数表!C21</f>
        <v>0.20026093416848378</v>
      </c>
      <c r="Q18" s="73">
        <f t="shared" si="5"/>
        <v>1.0439569196920727E-3</v>
      </c>
      <c r="R18" s="74">
        <v>3.0979600352059778E-3</v>
      </c>
      <c r="S18" s="75">
        <f t="shared" si="6"/>
        <v>3.8734659997934906E-2</v>
      </c>
      <c r="T18" s="76">
        <f>分析係数表!F21</f>
        <v>0.42843035575162391</v>
      </c>
      <c r="U18" s="77">
        <f t="shared" si="7"/>
        <v>1.6595104162833448E-2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投入係数表!N19</f>
        <v>1.2276643599900189E-4</v>
      </c>
      <c r="E19" s="68">
        <f t="shared" si="0"/>
        <v>1.2276643599900189E-2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2.4267336382493383E-4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投入係数表!N20</f>
        <v>1.4332267644534639E-4</v>
      </c>
      <c r="E20" s="68">
        <f t="shared" si="0"/>
        <v>1.4332267644534638E-2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1.2762821356718742E-4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投入係数表!N21</f>
        <v>0</v>
      </c>
      <c r="E21" s="68">
        <f t="shared" si="0"/>
        <v>0</v>
      </c>
      <c r="F21" s="67">
        <f>分析係数表!C24</f>
        <v>0.65025853558407531</v>
      </c>
      <c r="G21" s="68">
        <f t="shared" si="1"/>
        <v>0</v>
      </c>
      <c r="H21" s="68">
        <v>6.6910321323752344E-3</v>
      </c>
      <c r="I21" s="68">
        <f t="shared" si="2"/>
        <v>6.6910321323752344E-3</v>
      </c>
      <c r="J21" s="67">
        <f>分析係数表!G24</f>
        <v>0.20860957299762456</v>
      </c>
      <c r="K21" s="69">
        <f t="shared" si="3"/>
        <v>1.395813356048183E-3</v>
      </c>
      <c r="L21" s="70"/>
      <c r="M21" s="71"/>
      <c r="N21" s="72">
        <f>分析係数表!H24</f>
        <v>1.012294301444671E-3</v>
      </c>
      <c r="O21" s="73">
        <f t="shared" si="4"/>
        <v>5.6659736501940101E-3</v>
      </c>
      <c r="P21" s="67">
        <f>分析係数表!C24</f>
        <v>0.65025853558407531</v>
      </c>
      <c r="Q21" s="73">
        <f t="shared" si="5"/>
        <v>3.6843477284331148E-3</v>
      </c>
      <c r="R21" s="74">
        <v>7.6884191911132781E-3</v>
      </c>
      <c r="S21" s="75">
        <f t="shared" si="6"/>
        <v>1.4379451323488512E-2</v>
      </c>
      <c r="T21" s="76">
        <f>分析係数表!F24</f>
        <v>0.3934811577649211</v>
      </c>
      <c r="U21" s="77">
        <f t="shared" si="7"/>
        <v>5.6580431547905864E-3</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投入係数表!N22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2.4105554139943431E-3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投入係数表!N23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5.4166492386198015E-2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投入係数表!N24</f>
        <v>1.1420133581302499E-6</v>
      </c>
      <c r="E24" s="68">
        <f t="shared" si="0"/>
        <v>1.14201335813025E-4</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5.0582116923480101E-2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投入係数表!N25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4.111246299288935E-2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投入係数表!N26</f>
        <v>8.1339901432827058E-3</v>
      </c>
      <c r="E26" s="68">
        <f t="shared" si="0"/>
        <v>0.81339901432827055</v>
      </c>
      <c r="F26" s="67">
        <f>分析係数表!C29</f>
        <v>0.21798273531536294</v>
      </c>
      <c r="G26" s="68">
        <f t="shared" si="1"/>
        <v>0.17730694204609651</v>
      </c>
      <c r="H26" s="68">
        <v>0.22390259014778438</v>
      </c>
      <c r="I26" s="68">
        <f t="shared" si="2"/>
        <v>0.22390259014778438</v>
      </c>
      <c r="J26" s="67">
        <f>分析係数表!G29</f>
        <v>0.25500731246508535</v>
      </c>
      <c r="K26" s="69">
        <f t="shared" si="3"/>
        <v>5.7096797767557994E-2</v>
      </c>
      <c r="L26" s="70"/>
      <c r="M26" s="71"/>
      <c r="N26" s="72">
        <f>分析係数表!H29</f>
        <v>1.0983971257521954E-2</v>
      </c>
      <c r="O26" s="73">
        <f t="shared" si="4"/>
        <v>6.1479049749456019E-2</v>
      </c>
      <c r="P26" s="67">
        <f>分析係数表!C29</f>
        <v>0.21798273531536294</v>
      </c>
      <c r="Q26" s="73">
        <f t="shared" si="5"/>
        <v>1.3401371428975701E-2</v>
      </c>
      <c r="R26" s="74">
        <v>2.0669585434977752E-2</v>
      </c>
      <c r="S26" s="75">
        <f t="shared" si="6"/>
        <v>0.24457217558276212</v>
      </c>
      <c r="T26" s="76">
        <f>分析係数表!F29</f>
        <v>0.40506035137493174</v>
      </c>
      <c r="U26" s="77">
        <f t="shared" si="7"/>
        <v>9.9066491378085125E-2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投入係数表!N27</f>
        <v>4.0027568202465266E-3</v>
      </c>
      <c r="E27" s="68">
        <f t="shared" si="0"/>
        <v>0.40027568202465269</v>
      </c>
      <c r="F27" s="67">
        <f>分析係数表!C30</f>
        <v>1</v>
      </c>
      <c r="G27" s="68">
        <f t="shared" si="1"/>
        <v>0.40027568202465269</v>
      </c>
      <c r="H27" s="68">
        <v>0.55852413109152266</v>
      </c>
      <c r="I27" s="68">
        <f t="shared" si="2"/>
        <v>0.55852413109152266</v>
      </c>
      <c r="J27" s="67">
        <f>分析係数表!G30</f>
        <v>0.34480244300890089</v>
      </c>
      <c r="K27" s="69">
        <f t="shared" si="3"/>
        <v>0.19258048487978063</v>
      </c>
      <c r="L27" s="70"/>
      <c r="M27" s="71"/>
      <c r="N27" s="72">
        <f>分析係数表!H30</f>
        <v>0</v>
      </c>
      <c r="O27" s="73">
        <f t="shared" si="4"/>
        <v>0</v>
      </c>
      <c r="P27" s="67">
        <f>分析係数表!C30</f>
        <v>1</v>
      </c>
      <c r="Q27" s="73">
        <f t="shared" si="5"/>
        <v>0</v>
      </c>
      <c r="R27" s="74">
        <v>3.4316769642598749E-2</v>
      </c>
      <c r="S27" s="75">
        <f t="shared" si="6"/>
        <v>0.59284090073412143</v>
      </c>
      <c r="T27" s="76">
        <f>分析係数表!F30</f>
        <v>0.4506615325054556</v>
      </c>
      <c r="U27" s="77">
        <f t="shared" si="7"/>
        <v>0.26717058885675382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投入係数表!N28</f>
        <v>4.4162227565575835E-2</v>
      </c>
      <c r="E28" s="68">
        <f t="shared" si="0"/>
        <v>4.4162227565575831</v>
      </c>
      <c r="F28" s="67">
        <f>分析係数表!C31</f>
        <v>0.99579475994795519</v>
      </c>
      <c r="G28" s="68">
        <f t="shared" si="1"/>
        <v>4.3976514797429553</v>
      </c>
      <c r="H28" s="68">
        <v>5.4902039528025854</v>
      </c>
      <c r="I28" s="68">
        <f t="shared" si="2"/>
        <v>5.4902039528025854</v>
      </c>
      <c r="J28" s="67">
        <f>分析係数表!G31</f>
        <v>7.0701677135993485E-2</v>
      </c>
      <c r="K28" s="69">
        <f t="shared" si="3"/>
        <v>0.38816662728180362</v>
      </c>
      <c r="L28" s="70"/>
      <c r="M28" s="71"/>
      <c r="N28" s="72">
        <f>分析係数表!H31</f>
        <v>0.174828557104864</v>
      </c>
      <c r="O28" s="73">
        <f t="shared" si="4"/>
        <v>0.97854348922435386</v>
      </c>
      <c r="P28" s="67">
        <f>分析係数表!C31</f>
        <v>0.99579475994795519</v>
      </c>
      <c r="Q28" s="73">
        <f t="shared" si="5"/>
        <v>0.97442847895079987</v>
      </c>
      <c r="R28" s="74">
        <v>1.1152483480244384</v>
      </c>
      <c r="S28" s="75">
        <f t="shared" si="6"/>
        <v>6.6054523008270234</v>
      </c>
      <c r="T28" s="76">
        <f>分析係数表!F31</f>
        <v>0.32317167652288298</v>
      </c>
      <c r="U28" s="77">
        <f t="shared" si="7"/>
        <v>2.1346950942502039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投入係数表!N29</f>
        <v>9.5872021415034495E-4</v>
      </c>
      <c r="E29" s="68">
        <f t="shared" si="0"/>
        <v>9.5872021415034495E-2</v>
      </c>
      <c r="F29" s="67">
        <f>分析係数表!C32</f>
        <v>0.99964031202931458</v>
      </c>
      <c r="G29" s="68">
        <f t="shared" si="1"/>
        <v>9.5837537402206213E-2</v>
      </c>
      <c r="H29" s="68">
        <v>0.13379875112053402</v>
      </c>
      <c r="I29" s="68">
        <f t="shared" si="2"/>
        <v>0.13379875112053402</v>
      </c>
      <c r="J29" s="67">
        <f>分析係数表!G32</f>
        <v>0.14056358670308441</v>
      </c>
      <c r="K29" s="69">
        <f t="shared" si="3"/>
        <v>1.8807232353895597E-2</v>
      </c>
      <c r="L29" s="70"/>
      <c r="M29" s="71"/>
      <c r="N29" s="72">
        <f>分析係数表!H32</f>
        <v>5.58720937888101E-3</v>
      </c>
      <c r="O29" s="73">
        <f t="shared" si="4"/>
        <v>3.1272507484906474E-2</v>
      </c>
      <c r="P29" s="67">
        <f>分析係数表!C32</f>
        <v>0.99964031202931458</v>
      </c>
      <c r="Q29" s="73">
        <f t="shared" si="5"/>
        <v>3.1261259140150981E-2</v>
      </c>
      <c r="R29" s="74">
        <v>4.5490715822558363E-2</v>
      </c>
      <c r="S29" s="75">
        <f t="shared" si="6"/>
        <v>0.17928946694309239</v>
      </c>
      <c r="T29" s="76">
        <f>分析係数表!F32</f>
        <v>0.48930784091666113</v>
      </c>
      <c r="U29" s="77">
        <f t="shared" si="7"/>
        <v>8.7727741969023623E-2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投入係数表!N30</f>
        <v>1.3761260965469512E-4</v>
      </c>
      <c r="E30" s="68">
        <f t="shared" si="0"/>
        <v>1.3761260965469512E-2</v>
      </c>
      <c r="F30" s="67">
        <f>分析係数表!C33</f>
        <v>0.86108134654879898</v>
      </c>
      <c r="G30" s="68">
        <f t="shared" si="1"/>
        <v>1.1849565122355913E-2</v>
      </c>
      <c r="H30" s="68">
        <v>7.137121314791578E-2</v>
      </c>
      <c r="I30" s="68">
        <f t="shared" si="2"/>
        <v>7.137121314791578E-2</v>
      </c>
      <c r="J30" s="67">
        <f>分析係数表!G33</f>
        <v>0.50957339603627816</v>
      </c>
      <c r="K30" s="69">
        <f t="shared" si="3"/>
        <v>3.6368871463012507E-2</v>
      </c>
      <c r="L30" s="70"/>
      <c r="M30" s="71"/>
      <c r="N30" s="72">
        <f>分析係数表!H33</f>
        <v>9.6636851302253027E-4</v>
      </c>
      <c r="O30" s="73">
        <f t="shared" si="4"/>
        <v>5.4089196425868586E-3</v>
      </c>
      <c r="P30" s="67">
        <f>分析係数表!C33</f>
        <v>0.86108134654879898</v>
      </c>
      <c r="Q30" s="73">
        <f t="shared" si="5"/>
        <v>4.6575198092129403E-3</v>
      </c>
      <c r="R30" s="74">
        <v>2.4734256603107359E-2</v>
      </c>
      <c r="S30" s="75">
        <f t="shared" si="6"/>
        <v>9.6105469751023131E-2</v>
      </c>
      <c r="T30" s="76">
        <f>分析係数表!F33</f>
        <v>0.6614299372109248</v>
      </c>
      <c r="U30" s="77">
        <f t="shared" si="7"/>
        <v>6.3567034823045668E-2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投入係数表!N31</f>
        <v>2.3196004323662575E-2</v>
      </c>
      <c r="E31" s="68">
        <f t="shared" si="0"/>
        <v>2.3196004323662573</v>
      </c>
      <c r="F31" s="67">
        <f>分析係数表!C34</f>
        <v>0.32336264537596071</v>
      </c>
      <c r="G31" s="68">
        <f t="shared" si="1"/>
        <v>0.7500721320251752</v>
      </c>
      <c r="H31" s="68">
        <v>0.9232539563334885</v>
      </c>
      <c r="I31" s="68">
        <f t="shared" si="2"/>
        <v>0.9232539563334885</v>
      </c>
      <c r="J31" s="67">
        <f>分析係数表!G34</f>
        <v>0.42577322034702936</v>
      </c>
      <c r="K31" s="69">
        <f t="shared" si="3"/>
        <v>0.39309681018624504</v>
      </c>
      <c r="L31" s="70"/>
      <c r="M31" s="71"/>
      <c r="N31" s="72">
        <f>分析係数表!H34</f>
        <v>0.1563846962426603</v>
      </c>
      <c r="O31" s="73">
        <f t="shared" si="4"/>
        <v>0.8753102402532269</v>
      </c>
      <c r="P31" s="67">
        <f>分析係数表!C34</f>
        <v>0.32336264537596071</v>
      </c>
      <c r="Q31" s="73">
        <f t="shared" si="5"/>
        <v>0.28304263481295117</v>
      </c>
      <c r="R31" s="74">
        <v>0.31883534450026535</v>
      </c>
      <c r="S31" s="75">
        <f t="shared" si="6"/>
        <v>1.2420893008337539</v>
      </c>
      <c r="T31" s="76">
        <f>分析係数表!F34</f>
        <v>0.70466108064911737</v>
      </c>
      <c r="U31" s="77">
        <f t="shared" si="7"/>
        <v>0.87525198898821965</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投入係数表!N32</f>
        <v>3.8320258232060539E-3</v>
      </c>
      <c r="E32" s="68">
        <f t="shared" si="0"/>
        <v>0.38320258232060539</v>
      </c>
      <c r="F32" s="67">
        <f>分析係数表!C35</f>
        <v>0.71309503437584931</v>
      </c>
      <c r="G32" s="68">
        <f t="shared" si="1"/>
        <v>0.27325985861282631</v>
      </c>
      <c r="H32" s="68">
        <v>0.44452173570234876</v>
      </c>
      <c r="I32" s="68">
        <f t="shared" si="2"/>
        <v>0.44452173570234876</v>
      </c>
      <c r="J32" s="67">
        <f>分析係数表!G35</f>
        <v>0.31495703902204752</v>
      </c>
      <c r="K32" s="69">
        <f t="shared" si="3"/>
        <v>0.14000524965775296</v>
      </c>
      <c r="L32" s="70"/>
      <c r="M32" s="71"/>
      <c r="N32" s="72">
        <f>分析係数表!H35</f>
        <v>4.5217953193592612E-2</v>
      </c>
      <c r="O32" s="73">
        <f t="shared" si="4"/>
        <v>0.25309214024515098</v>
      </c>
      <c r="P32" s="67">
        <f>分析係数表!C35</f>
        <v>0.71309503437584931</v>
      </c>
      <c r="Q32" s="73">
        <f t="shared" si="5"/>
        <v>0.18047874844837322</v>
      </c>
      <c r="R32" s="74">
        <v>0.27129672500816243</v>
      </c>
      <c r="S32" s="75">
        <f t="shared" si="6"/>
        <v>0.71581846071051114</v>
      </c>
      <c r="T32" s="76">
        <f>分析係数表!F35</f>
        <v>0.6471226839613694</v>
      </c>
      <c r="U32" s="77">
        <f t="shared" si="7"/>
        <v>0.46322236352408203</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投入係数表!N33</f>
        <v>9.7984746127575463E-4</v>
      </c>
      <c r="E33" s="68">
        <f t="shared" si="0"/>
        <v>9.7984746127575462E-2</v>
      </c>
      <c r="F33" s="67">
        <f>分析係数表!C36</f>
        <v>0.97060797996518033</v>
      </c>
      <c r="G33" s="68">
        <f t="shared" si="1"/>
        <v>9.5104776506287042E-2</v>
      </c>
      <c r="H33" s="68">
        <v>0.18970705325051851</v>
      </c>
      <c r="I33" s="68">
        <f t="shared" si="2"/>
        <v>0.18970705325051851</v>
      </c>
      <c r="J33" s="67">
        <f>分析係数表!G36</f>
        <v>5.0335711627756477E-2</v>
      </c>
      <c r="K33" s="69">
        <f t="shared" si="3"/>
        <v>9.5490395261695424E-3</v>
      </c>
      <c r="L33" s="70"/>
      <c r="M33" s="71"/>
      <c r="N33" s="72">
        <f>分析係数表!H36</f>
        <v>0.16953071230897843</v>
      </c>
      <c r="O33" s="73">
        <f t="shared" si="4"/>
        <v>0.94889060174541962</v>
      </c>
      <c r="P33" s="67">
        <f>分析係数表!C36</f>
        <v>0.97060797996518033</v>
      </c>
      <c r="Q33" s="73">
        <f t="shared" si="5"/>
        <v>0.92100079016806613</v>
      </c>
      <c r="R33" s="74">
        <v>0.97629392248744429</v>
      </c>
      <c r="S33" s="75">
        <f t="shared" si="6"/>
        <v>1.1660009757379628</v>
      </c>
      <c r="T33" s="76">
        <f>分析係数表!F36</f>
        <v>0.84929702794091477</v>
      </c>
      <c r="U33" s="77">
        <f t="shared" si="7"/>
        <v>0.99028116327045845</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投入係数表!N34</f>
        <v>1.6984022662113078E-2</v>
      </c>
      <c r="E34" s="68">
        <f t="shared" si="0"/>
        <v>1.6984022662113079</v>
      </c>
      <c r="F34" s="67">
        <f>分析係数表!C37</f>
        <v>0.36942311263039118</v>
      </c>
      <c r="G34" s="68">
        <f t="shared" si="1"/>
        <v>0.62742905168229157</v>
      </c>
      <c r="H34" s="68">
        <v>0.85500047127750189</v>
      </c>
      <c r="I34" s="68">
        <f t="shared" si="2"/>
        <v>0.85500047127750189</v>
      </c>
      <c r="J34" s="67">
        <f>分析係数表!G37</f>
        <v>0.39597111115274369</v>
      </c>
      <c r="K34" s="69">
        <f t="shared" si="3"/>
        <v>0.33855548664787194</v>
      </c>
      <c r="L34" s="70"/>
      <c r="M34" s="71"/>
      <c r="N34" s="72">
        <f>分析係数表!H37</f>
        <v>4.1543568960461748E-2</v>
      </c>
      <c r="O34" s="73">
        <f t="shared" si="4"/>
        <v>0.23252602205610604</v>
      </c>
      <c r="P34" s="67">
        <f>分析係数表!C37</f>
        <v>0.36942311263039118</v>
      </c>
      <c r="Q34" s="73">
        <f t="shared" si="5"/>
        <v>8.5900486835529685E-2</v>
      </c>
      <c r="R34" s="74">
        <v>0.12276086716984733</v>
      </c>
      <c r="S34" s="75">
        <f t="shared" si="6"/>
        <v>0.97776133844734925</v>
      </c>
      <c r="T34" s="76">
        <f>分析係数表!F37</f>
        <v>0.66956741667759523</v>
      </c>
      <c r="U34" s="77">
        <f t="shared" si="7"/>
        <v>0.65467713351141954</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投入係数表!N35</f>
        <v>1.7084519837628541E-3</v>
      </c>
      <c r="E35" s="68">
        <f t="shared" si="0"/>
        <v>0.17084519837628542</v>
      </c>
      <c r="F35" s="67">
        <f>分析係数表!C38</f>
        <v>0.27616293516884927</v>
      </c>
      <c r="G35" s="68">
        <f t="shared" si="1"/>
        <v>4.7181111443099305E-2</v>
      </c>
      <c r="H35" s="68">
        <v>0.10878153084245307</v>
      </c>
      <c r="I35" s="68">
        <f t="shared" si="2"/>
        <v>0.10878153084245307</v>
      </c>
      <c r="J35" s="67">
        <f>分析係数表!G38</f>
        <v>0.16816004220594116</v>
      </c>
      <c r="K35" s="69">
        <f t="shared" si="3"/>
        <v>1.8292706817693797E-2</v>
      </c>
      <c r="L35" s="70"/>
      <c r="M35" s="71"/>
      <c r="N35" s="72">
        <f>分析係数表!H38</f>
        <v>1.978405886979525E-2</v>
      </c>
      <c r="O35" s="73">
        <f t="shared" si="4"/>
        <v>0.11073455228402647</v>
      </c>
      <c r="P35" s="67">
        <f>分析係数表!C38</f>
        <v>0.27616293516884927</v>
      </c>
      <c r="Q35" s="73">
        <f t="shared" si="5"/>
        <v>3.0580778983365153E-2</v>
      </c>
      <c r="R35" s="74">
        <v>5.2754179152368845E-2</v>
      </c>
      <c r="S35" s="75">
        <f t="shared" si="6"/>
        <v>0.16153570999482192</v>
      </c>
      <c r="T35" s="76">
        <f>分析係数表!F38</f>
        <v>0.50796041491163135</v>
      </c>
      <c r="U35" s="77">
        <f t="shared" si="7"/>
        <v>8.2053746272014699E-2</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投入係数表!N36</f>
        <v>0</v>
      </c>
      <c r="E36" s="68">
        <f t="shared" si="0"/>
        <v>0</v>
      </c>
      <c r="F36" s="67">
        <f>分析係数表!C39</f>
        <v>1</v>
      </c>
      <c r="G36" s="68">
        <f t="shared" si="1"/>
        <v>0</v>
      </c>
      <c r="H36" s="68">
        <v>2.5160736769655592E-2</v>
      </c>
      <c r="I36" s="68">
        <f t="shared" si="2"/>
        <v>2.5160736769655592E-2</v>
      </c>
      <c r="J36" s="67">
        <f>分析係数表!G39</f>
        <v>0.35248448442068531</v>
      </c>
      <c r="K36" s="69">
        <f t="shared" si="3"/>
        <v>8.8687693278966303E-3</v>
      </c>
      <c r="L36" s="70"/>
      <c r="M36" s="71"/>
      <c r="N36" s="72">
        <f>分析係数表!H39</f>
        <v>3.7835784153932967E-3</v>
      </c>
      <c r="O36" s="73">
        <f t="shared" si="4"/>
        <v>2.1177295549789227E-2</v>
      </c>
      <c r="P36" s="67">
        <f>分析係数表!C39</f>
        <v>1</v>
      </c>
      <c r="Q36" s="73">
        <f t="shared" si="5"/>
        <v>2.1177295549789227E-2</v>
      </c>
      <c r="R36" s="74">
        <v>2.2370578480858182E-2</v>
      </c>
      <c r="S36" s="75">
        <f t="shared" si="6"/>
        <v>4.7531315250513774E-2</v>
      </c>
      <c r="T36" s="76">
        <f>分析係数表!F39</f>
        <v>0.70432763167329249</v>
      </c>
      <c r="U36" s="77">
        <f t="shared" si="7"/>
        <v>3.3477618700711018E-2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投入係数表!N37</f>
        <v>4.9106574399600753E-5</v>
      </c>
      <c r="E37" s="68">
        <f t="shared" si="0"/>
        <v>4.910657439960075E-3</v>
      </c>
      <c r="F37" s="67">
        <f>分析係数表!C40</f>
        <v>0.8594947788612175</v>
      </c>
      <c r="G37" s="68">
        <f t="shared" si="1"/>
        <v>4.2206844304216772E-3</v>
      </c>
      <c r="H37" s="68">
        <v>7.0400799812920167E-3</v>
      </c>
      <c r="I37" s="68">
        <f t="shared" si="2"/>
        <v>7.0400799812920167E-3</v>
      </c>
      <c r="J37" s="67">
        <f>分析係数表!G40</f>
        <v>0.52539426735800443</v>
      </c>
      <c r="K37" s="69">
        <f t="shared" si="3"/>
        <v>3.6988176639126727E-3</v>
      </c>
      <c r="L37" s="70"/>
      <c r="M37" s="71"/>
      <c r="N37" s="72">
        <f>分析係数表!H40</f>
        <v>2.8625897198815951E-2</v>
      </c>
      <c r="O37" s="73">
        <f t="shared" si="4"/>
        <v>0.16022374028005798</v>
      </c>
      <c r="P37" s="67">
        <f>分析係数表!C40</f>
        <v>0.8594947788612175</v>
      </c>
      <c r="Q37" s="73">
        <f t="shared" si="5"/>
        <v>0.13771146822032557</v>
      </c>
      <c r="R37" s="74">
        <v>0.13834285951305964</v>
      </c>
      <c r="S37" s="75">
        <f t="shared" si="6"/>
        <v>0.14538293949435166</v>
      </c>
      <c r="T37" s="76">
        <f>分析係数表!F40</f>
        <v>0.72756745394375155</v>
      </c>
      <c r="U37" s="77">
        <f t="shared" si="7"/>
        <v>0.10577589513476392</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投入係数表!N38</f>
        <v>1.713020037195375E-6</v>
      </c>
      <c r="E38" s="68">
        <f t="shared" si="0"/>
        <v>1.713020037195375E-4</v>
      </c>
      <c r="F38" s="67">
        <f>分析係数表!C41</f>
        <v>0.99990471917963208</v>
      </c>
      <c r="G38" s="68">
        <f t="shared" si="1"/>
        <v>1.7128568192409244E-4</v>
      </c>
      <c r="H38" s="68">
        <v>1.6250606435448843E-3</v>
      </c>
      <c r="I38" s="68">
        <f t="shared" si="2"/>
        <v>1.6250606435448843E-3</v>
      </c>
      <c r="J38" s="67">
        <f>分析係数表!G41</f>
        <v>0.44685264209908465</v>
      </c>
      <c r="K38" s="69">
        <f t="shared" si="3"/>
        <v>7.2616264213927039E-4</v>
      </c>
      <c r="L38" s="70"/>
      <c r="M38" s="71"/>
      <c r="N38" s="72">
        <f>分析係数表!H41</f>
        <v>4.1570867506027356E-2</v>
      </c>
      <c r="O38" s="73">
        <f t="shared" si="4"/>
        <v>0.23267881639629212</v>
      </c>
      <c r="P38" s="67">
        <f>分析係数表!C41</f>
        <v>0.99990471917963208</v>
      </c>
      <c r="Q38" s="73">
        <f t="shared" si="5"/>
        <v>0.23265664656778365</v>
      </c>
      <c r="R38" s="74">
        <v>0.23792308195095521</v>
      </c>
      <c r="S38" s="75">
        <f t="shared" si="6"/>
        <v>0.23954814259450011</v>
      </c>
      <c r="T38" s="76">
        <f>分析係数表!F41</f>
        <v>0.55239581515617808</v>
      </c>
      <c r="U38" s="77">
        <f t="shared" si="7"/>
        <v>0.13232539149763728</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投入係数表!N39</f>
        <v>5.0762493768889618E-4</v>
      </c>
      <c r="E39" s="68">
        <f>$C$16*D39</f>
        <v>5.0762493768889617E-2</v>
      </c>
      <c r="F39" s="67">
        <f>分析係数表!C42</f>
        <v>0.63104308840742951</v>
      </c>
      <c r="G39" s="68">
        <f>E39*F39</f>
        <v>3.2033320843183E-2</v>
      </c>
      <c r="H39" s="68">
        <v>4.488437490851456E-2</v>
      </c>
      <c r="I39" s="68">
        <f>C39+H39</f>
        <v>4.488437490851456E-2</v>
      </c>
      <c r="J39" s="67">
        <f>分析係数表!G42</f>
        <v>0.48778127268328092</v>
      </c>
      <c r="K39" s="69">
        <f>I39*J39</f>
        <v>2.1893757516468753E-2</v>
      </c>
      <c r="L39" s="70"/>
      <c r="M39" s="71"/>
      <c r="N39" s="72">
        <f>分析係数表!H42</f>
        <v>1.0655104073296274E-2</v>
      </c>
      <c r="O39" s="73">
        <f t="shared" si="4"/>
        <v>5.9638327345332073E-2</v>
      </c>
      <c r="P39" s="67">
        <f>分析係数表!C42</f>
        <v>0.63104308840742951</v>
      </c>
      <c r="Q39" s="73">
        <f>O39*P39</f>
        <v>3.7634354275451608E-2</v>
      </c>
      <c r="R39" s="74">
        <v>4.1017610102227223E-2</v>
      </c>
      <c r="S39" s="75">
        <f>I39+R39</f>
        <v>8.5901985010741783E-2</v>
      </c>
      <c r="T39" s="76">
        <f>分析係数表!F42</f>
        <v>0.56029864159552034</v>
      </c>
      <c r="U39" s="77">
        <f>S39*T39</f>
        <v>4.8130765511877373E-2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投入係数表!N40</f>
        <v>9.7990456194366107E-3</v>
      </c>
      <c r="E40" s="68">
        <f>$C$16*D40</f>
        <v>0.97990456194366105</v>
      </c>
      <c r="F40" s="67">
        <f>分析係数表!C43</f>
        <v>0.62059958859811692</v>
      </c>
      <c r="G40" s="68">
        <f>E40*F40</f>
        <v>0.60812836800765402</v>
      </c>
      <c r="H40" s="68">
        <v>1.200183406419653</v>
      </c>
      <c r="I40" s="68">
        <f>C40+H40</f>
        <v>1.200183406419653</v>
      </c>
      <c r="J40" s="67">
        <f>分析係数表!G43</f>
        <v>0.36935703048307378</v>
      </c>
      <c r="K40" s="69">
        <f>I40*J40</f>
        <v>0.44329617903022311</v>
      </c>
      <c r="L40" s="70"/>
      <c r="M40" s="71"/>
      <c r="N40" s="72">
        <f>分析係数表!H43</f>
        <v>1.5056593096551102E-2</v>
      </c>
      <c r="O40" s="73">
        <f t="shared" si="4"/>
        <v>8.4274167724744803E-2</v>
      </c>
      <c r="P40" s="67">
        <f>分析係数表!C43</f>
        <v>0.62059958859811692</v>
      </c>
      <c r="Q40" s="73">
        <f>O40*P40</f>
        <v>5.2300513819425326E-2</v>
      </c>
      <c r="R40" s="74">
        <v>0.21059798877473707</v>
      </c>
      <c r="S40" s="75">
        <f>I40+R40</f>
        <v>1.4107813951943902</v>
      </c>
      <c r="T40" s="76">
        <f>分析係数表!F43</f>
        <v>0.6240370889543333</v>
      </c>
      <c r="U40" s="77">
        <f>S40*T40</f>
        <v>0.88037991500804014</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投入係数表!N41</f>
        <v>4.510952764614488E-5</v>
      </c>
      <c r="E41" s="68">
        <f>$C$16*D41</f>
        <v>4.5109527646144884E-3</v>
      </c>
      <c r="F41" s="67">
        <f>分析係数表!C44</f>
        <v>0.64669075076632776</v>
      </c>
      <c r="G41" s="68">
        <f>E41*F41</f>
        <v>2.9171914300199853E-3</v>
      </c>
      <c r="H41" s="68">
        <v>6.5156772261614846E-3</v>
      </c>
      <c r="I41" s="68">
        <f>C41+H41</f>
        <v>6.5156772261614846E-3</v>
      </c>
      <c r="J41" s="67">
        <f>分析係数表!G44</f>
        <v>0.2706786499583716</v>
      </c>
      <c r="K41" s="69">
        <f>I41*J41</f>
        <v>1.7636547151418981E-3</v>
      </c>
      <c r="L41" s="70"/>
      <c r="M41" s="71"/>
      <c r="N41" s="72">
        <f>分析係数表!H44</f>
        <v>0.11660878839741158</v>
      </c>
      <c r="O41" s="73">
        <f t="shared" si="4"/>
        <v>0.65267810111928704</v>
      </c>
      <c r="P41" s="67">
        <f>分析係数表!C44</f>
        <v>0.64669075076632776</v>
      </c>
      <c r="Q41" s="73">
        <f>O41*P41</f>
        <v>0.42208089122157294</v>
      </c>
      <c r="R41" s="74">
        <v>0.42995047741814185</v>
      </c>
      <c r="S41" s="75">
        <f>I41+R41</f>
        <v>0.43646615464430333</v>
      </c>
      <c r="T41" s="76">
        <f>分析係数表!F44</f>
        <v>0.52072668274875644</v>
      </c>
      <c r="U41" s="77">
        <f>S41*T41</f>
        <v>0.22727957284003381</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投入係数表!N42</f>
        <v>2.4952991875145964E-4</v>
      </c>
      <c r="E42" s="68">
        <f>$C$16*D42</f>
        <v>2.4952991875145963E-2</v>
      </c>
      <c r="F42" s="67">
        <f>分析係数表!C45</f>
        <v>1</v>
      </c>
      <c r="G42" s="68">
        <f>E42*F42</f>
        <v>2.4952991875145963E-2</v>
      </c>
      <c r="H42" s="68">
        <v>4.2221179294740882E-2</v>
      </c>
      <c r="I42" s="68">
        <f>C42+H42</f>
        <v>4.2221179294740882E-2</v>
      </c>
      <c r="J42" s="67">
        <f>分析係数表!G45</f>
        <v>0</v>
      </c>
      <c r="K42" s="69">
        <f>I42*J42</f>
        <v>0</v>
      </c>
      <c r="L42" s="70"/>
      <c r="M42" s="71"/>
      <c r="N42" s="72">
        <f>分析係数表!H45</f>
        <v>0</v>
      </c>
      <c r="O42" s="73">
        <f t="shared" si="4"/>
        <v>0</v>
      </c>
      <c r="P42" s="67">
        <f>分析係数表!C45</f>
        <v>1</v>
      </c>
      <c r="Q42" s="73">
        <f>O42*P42</f>
        <v>0</v>
      </c>
      <c r="R42" s="74">
        <v>7.3501138831017854E-3</v>
      </c>
      <c r="S42" s="75">
        <f>I42+R42</f>
        <v>4.9571293177842667E-2</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投入係数表!N43</f>
        <v>1.0740635633215002E-3</v>
      </c>
      <c r="E43" s="68">
        <f>$C$16*D43</f>
        <v>0.10740635633215002</v>
      </c>
      <c r="F43" s="67">
        <f>分析係数表!C46</f>
        <v>0.9523590920683499</v>
      </c>
      <c r="G43" s="68">
        <f>E43*F43</f>
        <v>0.10228941999885606</v>
      </c>
      <c r="H43" s="68">
        <v>0.1326302952318828</v>
      </c>
      <c r="I43" s="68">
        <f>C43+H43</f>
        <v>0.1326302952318828</v>
      </c>
      <c r="J43" s="67">
        <f>分析係数表!G46</f>
        <v>9.2904052538843509E-3</v>
      </c>
      <c r="K43" s="69">
        <f>I43*J43</f>
        <v>1.2321891916465164E-3</v>
      </c>
      <c r="L43" s="70"/>
      <c r="M43" s="71"/>
      <c r="N43" s="72">
        <f>分析係数表!H46</f>
        <v>3.275825467872984E-5</v>
      </c>
      <c r="O43" s="73">
        <f t="shared" si="4"/>
        <v>1.8335320822328335E-4</v>
      </c>
      <c r="P43" s="67">
        <f>分析係数表!C46</f>
        <v>0.9523590920683499</v>
      </c>
      <c r="Q43" s="73">
        <f>O43*P43</f>
        <v>1.7461809491134522E-4</v>
      </c>
      <c r="R43" s="74">
        <v>6.2901761936365016E-3</v>
      </c>
      <c r="S43" s="75">
        <f>I43+R43</f>
        <v>0.1389204714255193</v>
      </c>
      <c r="T43" s="76">
        <f>分析係数表!F46</f>
        <v>0.3134710876181323</v>
      </c>
      <c r="U43" s="77">
        <f>S43*T43</f>
        <v>4.3547551270181208E-2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投入係数表!N44</f>
        <v>0.74777378770999481</v>
      </c>
      <c r="E44" s="82">
        <f>SUM(E5:E43)</f>
        <v>74.777378770999462</v>
      </c>
      <c r="F44" s="83">
        <f>分析係数表!C47</f>
        <v>0.46786164393083407</v>
      </c>
      <c r="G44" s="82">
        <f>SUM(G5:G43)</f>
        <v>19.191965495601963</v>
      </c>
      <c r="H44" s="82">
        <f>SUM(H5:H43)</f>
        <v>23.581822246720961</v>
      </c>
      <c r="I44" s="82">
        <f>SUM(I5:I43)</f>
        <v>123.58182224672095</v>
      </c>
      <c r="J44" s="83">
        <f>分析係数表!G47</f>
        <v>0.21497759441460212</v>
      </c>
      <c r="K44" s="84">
        <f>SUM(K5:K43)</f>
        <v>8.668808165383</v>
      </c>
      <c r="L44" s="85">
        <f>最終需要_まとめ!$L$34</f>
        <v>0.64566666666666661</v>
      </c>
      <c r="M44" s="82">
        <f>K44*L44</f>
        <v>5.5971604721156236</v>
      </c>
      <c r="N44" s="86">
        <f>分析係数表!H47</f>
        <v>1</v>
      </c>
      <c r="O44" s="84">
        <f>SUM(O5:O43)</f>
        <v>5.5971604721156227</v>
      </c>
      <c r="P44" s="83">
        <f>分析係数表!C47</f>
        <v>0.46786164393083407</v>
      </c>
      <c r="Q44" s="87">
        <f>SUM(Q5:Q43)</f>
        <v>3.5944035483314503</v>
      </c>
      <c r="R44" s="82">
        <f>SUM(R5:R43)</f>
        <v>4.3126330209701624</v>
      </c>
      <c r="S44" s="88">
        <f>SUM(S5:S43)</f>
        <v>127.89445526769111</v>
      </c>
      <c r="T44" s="89">
        <f>分析係数表!F47</f>
        <v>0.45241141751681985</v>
      </c>
      <c r="U44" s="90">
        <f>SUM(U5:U43)</f>
        <v>34.827337282061968</v>
      </c>
      <c r="V44" s="91">
        <f>分析係数表!D47</f>
        <v>5.5289104631778725E-2</v>
      </c>
      <c r="W44" s="155">
        <f>SUM(W5:W43)</f>
        <v>1</v>
      </c>
      <c r="X44" s="83">
        <f>分析係数表!E47</f>
        <v>4.6297221440055228E-2</v>
      </c>
      <c r="Y44" s="156">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298</v>
      </c>
      <c r="S2" s="3" t="s">
        <v>150</v>
      </c>
      <c r="U2" s="55" t="s">
        <v>207</v>
      </c>
      <c r="W2" s="3" t="s">
        <v>127</v>
      </c>
      <c r="Y2" s="3" t="s">
        <v>151</v>
      </c>
    </row>
    <row r="3" spans="1:25" ht="45" x14ac:dyDescent="0.15">
      <c r="B3" s="56"/>
      <c r="C3" s="57" t="s">
        <v>225</v>
      </c>
      <c r="D3" s="57" t="s">
        <v>237</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投入係数表!O5</f>
        <v>0</v>
      </c>
      <c r="E5" s="68">
        <f t="shared" ref="E5:E38" si="0">$C$17*D5</f>
        <v>0</v>
      </c>
      <c r="F5" s="67">
        <f>分析係数表!C8</f>
        <v>0.17777947964604235</v>
      </c>
      <c r="G5" s="68">
        <f t="shared" ref="G5:G38" si="1">E5*F5</f>
        <v>0</v>
      </c>
      <c r="H5" s="68">
        <f t="array" ref="H5:H43">MMULT(逆行列係数!C5:AO43,'13'!G5:G43)</f>
        <v>1.1215239415375347E-3</v>
      </c>
      <c r="I5" s="68">
        <f t="shared" ref="I5:I38" si="2">C5+H5</f>
        <v>1.1215239415375347E-3</v>
      </c>
      <c r="J5" s="67">
        <f>分析係数表!G8</f>
        <v>0.11983669088190757</v>
      </c>
      <c r="K5" s="69">
        <f t="shared" ref="K5:K38" si="3">I5*J5</f>
        <v>1.3439971789869212E-4</v>
      </c>
      <c r="L5" s="70" t="s">
        <v>181</v>
      </c>
      <c r="M5" s="71" t="s">
        <v>181</v>
      </c>
      <c r="N5" s="72">
        <f>分析係数表!H8</f>
        <v>9.9318531954874535E-3</v>
      </c>
      <c r="O5" s="73">
        <f t="shared" ref="O5:O43" si="4">$M$44*N5</f>
        <v>8.2994203613145343E-2</v>
      </c>
      <c r="P5" s="67">
        <f>分析係数表!C8</f>
        <v>0.17777947964604235</v>
      </c>
      <c r="Q5" s="73">
        <f t="shared" ref="Q5:Q38" si="5">O5*P5</f>
        <v>1.4754666331982667E-2</v>
      </c>
      <c r="R5" s="74">
        <f t="array" ref="R5:R43">MMULT(逆行列係数!C5:AO43,'13'!Q5:Q43)</f>
        <v>2.4937808313701529E-2</v>
      </c>
      <c r="S5" s="75">
        <f t="shared" ref="S5:S38" si="6">I5+R5</f>
        <v>2.6059332255239064E-2</v>
      </c>
      <c r="T5" s="76">
        <f>分析係数表!F8</f>
        <v>0.45371949933871308</v>
      </c>
      <c r="U5" s="77">
        <f t="shared" ref="U5:U38" si="7">S5*T5</f>
        <v>1.1823627183948245E-2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投入係数表!O6</f>
        <v>0</v>
      </c>
      <c r="E6" s="68">
        <f t="shared" si="0"/>
        <v>0</v>
      </c>
      <c r="F6" s="67">
        <f>分析係数表!C9</f>
        <v>0.42124201973302378</v>
      </c>
      <c r="G6" s="68">
        <f t="shared" si="1"/>
        <v>0</v>
      </c>
      <c r="H6" s="68">
        <v>1.2331994557704057E-3</v>
      </c>
      <c r="I6" s="68">
        <f t="shared" si="2"/>
        <v>1.2331994557704057E-3</v>
      </c>
      <c r="J6" s="67">
        <f>分析係数表!G9</f>
        <v>0.24981720692176457</v>
      </c>
      <c r="K6" s="69">
        <f t="shared" si="3"/>
        <v>3.0807444361800288E-4</v>
      </c>
      <c r="L6" s="70"/>
      <c r="M6" s="71"/>
      <c r="N6" s="72">
        <f>分析係数表!H9</f>
        <v>5.1224917855464795E-4</v>
      </c>
      <c r="O6" s="73">
        <f t="shared" si="4"/>
        <v>4.280541786999735E-3</v>
      </c>
      <c r="P6" s="67">
        <f>分析係数表!C9</f>
        <v>0.42124201973302378</v>
      </c>
      <c r="Q6" s="73">
        <f t="shared" si="5"/>
        <v>1.8031440679073753E-3</v>
      </c>
      <c r="R6" s="74">
        <v>2.3854100575431084E-3</v>
      </c>
      <c r="S6" s="75">
        <f t="shared" si="6"/>
        <v>3.6186095133135142E-3</v>
      </c>
      <c r="T6" s="76">
        <f>分析係数表!F9</f>
        <v>0.68072142334876917</v>
      </c>
      <c r="U6" s="77">
        <f t="shared" si="7"/>
        <v>2.4632650184461722E-3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投入係数表!O7</f>
        <v>0</v>
      </c>
      <c r="E7" s="68">
        <f t="shared" si="0"/>
        <v>0</v>
      </c>
      <c r="F7" s="67">
        <f>分析係数表!C10</f>
        <v>0.36396764732023823</v>
      </c>
      <c r="G7" s="68">
        <f t="shared" si="1"/>
        <v>0</v>
      </c>
      <c r="H7" s="68">
        <v>1.9232353199242164E-3</v>
      </c>
      <c r="I7" s="68">
        <f t="shared" si="2"/>
        <v>1.9232353199242164E-3</v>
      </c>
      <c r="J7" s="67">
        <f>分析係数表!G10</f>
        <v>0.17997125059894586</v>
      </c>
      <c r="K7" s="69">
        <f t="shared" si="3"/>
        <v>3.4612706572282497E-4</v>
      </c>
      <c r="L7" s="70"/>
      <c r="M7" s="71"/>
      <c r="N7" s="72">
        <f>分析係数表!H10</f>
        <v>1.1645238378928864E-3</v>
      </c>
      <c r="O7" s="73">
        <f t="shared" si="4"/>
        <v>9.7311877866213432E-3</v>
      </c>
      <c r="P7" s="67">
        <f>分析係数表!C10</f>
        <v>0.36396764732023823</v>
      </c>
      <c r="Q7" s="73">
        <f t="shared" si="5"/>
        <v>3.5418375243280067E-3</v>
      </c>
      <c r="R7" s="74">
        <v>7.239056431288509E-3</v>
      </c>
      <c r="S7" s="75">
        <f t="shared" si="6"/>
        <v>9.1622917512127252E-3</v>
      </c>
      <c r="T7" s="76">
        <f>分析係数表!F10</f>
        <v>0.526018207954001</v>
      </c>
      <c r="U7" s="77">
        <f t="shared" si="7"/>
        <v>4.8195322877246432E-3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投入係数表!O8</f>
        <v>0.14857941313460643</v>
      </c>
      <c r="E8" s="68">
        <f t="shared" si="0"/>
        <v>14.857941313460643</v>
      </c>
      <c r="F8" s="67">
        <f>分析係数表!C11</f>
        <v>1.3444674968404846E-2</v>
      </c>
      <c r="G8" s="68">
        <f t="shared" si="1"/>
        <v>0.19976019165911252</v>
      </c>
      <c r="H8" s="68">
        <v>0.22383876211290063</v>
      </c>
      <c r="I8" s="68">
        <f t="shared" si="2"/>
        <v>0.22383876211290063</v>
      </c>
      <c r="J8" s="67">
        <f>分析係数表!G11</f>
        <v>0.34123955862637928</v>
      </c>
      <c r="K8" s="69">
        <f t="shared" si="3"/>
        <v>7.638264038688132E-2</v>
      </c>
      <c r="L8" s="70"/>
      <c r="M8" s="71"/>
      <c r="N8" s="72">
        <f>分析係数表!H11</f>
        <v>-1.9911880294914216E-5</v>
      </c>
      <c r="O8" s="73">
        <f t="shared" si="4"/>
        <v>-1.6639096601503675E-4</v>
      </c>
      <c r="P8" s="67">
        <f>分析係数表!C11</f>
        <v>1.3444674968404846E-2</v>
      </c>
      <c r="Q8" s="73">
        <f t="shared" si="5"/>
        <v>-2.2370724557510661E-6</v>
      </c>
      <c r="R8" s="74">
        <v>7.9989671450595642E-3</v>
      </c>
      <c r="S8" s="75">
        <f t="shared" si="6"/>
        <v>0.2318377292579602</v>
      </c>
      <c r="T8" s="76">
        <f>分析係数表!F11</f>
        <v>0.57409508095287198</v>
      </c>
      <c r="U8" s="77">
        <f t="shared" si="7"/>
        <v>0.13309689994627869</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投入係数表!O9</f>
        <v>0</v>
      </c>
      <c r="E9" s="68">
        <f t="shared" si="0"/>
        <v>0</v>
      </c>
      <c r="F9" s="67">
        <f>分析係数表!C12</f>
        <v>0.28285269962977577</v>
      </c>
      <c r="G9" s="68">
        <f t="shared" si="1"/>
        <v>0</v>
      </c>
      <c r="H9" s="68">
        <v>3.588245965901727E-3</v>
      </c>
      <c r="I9" s="68">
        <f t="shared" si="2"/>
        <v>3.588245965901727E-3</v>
      </c>
      <c r="J9" s="67">
        <f>分析係数表!G12</f>
        <v>0.13743688539340115</v>
      </c>
      <c r="K9" s="69">
        <f t="shared" si="3"/>
        <v>4.9315734957896965E-4</v>
      </c>
      <c r="L9" s="70"/>
      <c r="M9" s="71"/>
      <c r="N9" s="72">
        <f>分析係数表!H12</f>
        <v>7.6503049889858399E-2</v>
      </c>
      <c r="O9" s="73">
        <f t="shared" si="4"/>
        <v>0.63928751005606277</v>
      </c>
      <c r="P9" s="67">
        <f>分析係数表!C12</f>
        <v>0.28285269962977577</v>
      </c>
      <c r="Q9" s="73">
        <f t="shared" si="5"/>
        <v>0.18082419805895478</v>
      </c>
      <c r="R9" s="74">
        <v>0.22016493497412498</v>
      </c>
      <c r="S9" s="75">
        <f t="shared" si="6"/>
        <v>0.22375318094002672</v>
      </c>
      <c r="T9" s="76">
        <f>分析係数表!F12</f>
        <v>0.33885954419874881</v>
      </c>
      <c r="U9" s="77">
        <f t="shared" si="7"/>
        <v>7.5820900906357624E-2</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投入係数表!O10</f>
        <v>8.8918999026125253E-4</v>
      </c>
      <c r="E10" s="68">
        <f t="shared" si="0"/>
        <v>8.8918999026125253E-2</v>
      </c>
      <c r="F10" s="67">
        <f>分析係数表!C13</f>
        <v>8.2857707463935726E-2</v>
      </c>
      <c r="G10" s="68">
        <f t="shared" si="1"/>
        <v>7.3676244092926715E-3</v>
      </c>
      <c r="H10" s="68">
        <v>1.0035729338259544E-2</v>
      </c>
      <c r="I10" s="68">
        <f t="shared" si="2"/>
        <v>1.0035729338259544E-2</v>
      </c>
      <c r="J10" s="67">
        <f>分析係数表!G13</f>
        <v>0.24536311575828371</v>
      </c>
      <c r="K10" s="69">
        <f t="shared" si="3"/>
        <v>2.4623978193421803E-3</v>
      </c>
      <c r="L10" s="70"/>
      <c r="M10" s="71"/>
      <c r="N10" s="72">
        <f>分析係数表!H13</f>
        <v>1.5229376832013421E-2</v>
      </c>
      <c r="O10" s="73">
        <f t="shared" si="4"/>
        <v>0.12726225174892003</v>
      </c>
      <c r="P10" s="67">
        <f>分析係数表!C13</f>
        <v>8.2857707463935726E-2</v>
      </c>
      <c r="Q10" s="73">
        <f t="shared" si="5"/>
        <v>1.0544658426613758E-2</v>
      </c>
      <c r="R10" s="74">
        <v>1.1677689017726312E-2</v>
      </c>
      <c r="S10" s="75">
        <f t="shared" si="6"/>
        <v>2.1713418355985857E-2</v>
      </c>
      <c r="T10" s="76">
        <f>分析係数表!F13</f>
        <v>0.38525314111513148</v>
      </c>
      <c r="U10" s="77">
        <f t="shared" si="7"/>
        <v>8.3651626259905049E-3</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投入係数表!O11</f>
        <v>2.3429450537042528E-3</v>
      </c>
      <c r="E11" s="68">
        <f t="shared" si="0"/>
        <v>0.23429450537042529</v>
      </c>
      <c r="F11" s="67">
        <f>分析係数表!C14</f>
        <v>0.18904232356765083</v>
      </c>
      <c r="G11" s="68">
        <f t="shared" si="1"/>
        <v>4.4291577694358639E-2</v>
      </c>
      <c r="H11" s="68">
        <v>8.1394943382832347E-2</v>
      </c>
      <c r="I11" s="68">
        <f t="shared" si="2"/>
        <v>8.1394943382832347E-2</v>
      </c>
      <c r="J11" s="67">
        <f>分析係数表!G14</f>
        <v>0.16324783844948645</v>
      </c>
      <c r="K11" s="69">
        <f t="shared" si="3"/>
        <v>1.3287548567965711E-2</v>
      </c>
      <c r="L11" s="70"/>
      <c r="M11" s="71"/>
      <c r="N11" s="72">
        <f>分析係数表!H14</f>
        <v>1.012936620163862E-3</v>
      </c>
      <c r="O11" s="73">
        <f t="shared" si="4"/>
        <v>8.4644694647004175E-3</v>
      </c>
      <c r="P11" s="67">
        <f>分析係数表!C14</f>
        <v>0.18904232356765083</v>
      </c>
      <c r="Q11" s="73">
        <f t="shared" si="5"/>
        <v>1.6001429753743966E-3</v>
      </c>
      <c r="R11" s="74">
        <v>9.2453577920714874E-3</v>
      </c>
      <c r="S11" s="75">
        <f t="shared" si="6"/>
        <v>9.0640301174903834E-2</v>
      </c>
      <c r="T11" s="76">
        <f>分析係数表!F14</f>
        <v>0.31391081065397786</v>
      </c>
      <c r="U11" s="77">
        <f t="shared" si="7"/>
        <v>2.8452970419734765E-2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投入係数表!O12</f>
        <v>8.7507586343170875E-3</v>
      </c>
      <c r="E12" s="68">
        <f t="shared" si="0"/>
        <v>0.87507586343170873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5.6656123928120014E-2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投入係数表!O13</f>
        <v>2.7663688585905632E-3</v>
      </c>
      <c r="E13" s="68">
        <f t="shared" si="0"/>
        <v>0.27663688585905633</v>
      </c>
      <c r="F13" s="67">
        <f>分析係数表!C16</f>
        <v>0.18624360370728099</v>
      </c>
      <c r="G13" s="68">
        <f t="shared" si="1"/>
        <v>5.1521850540750411E-2</v>
      </c>
      <c r="H13" s="68">
        <v>0.10922971613281306</v>
      </c>
      <c r="I13" s="68">
        <f t="shared" si="2"/>
        <v>0.10922971613281306</v>
      </c>
      <c r="J13" s="67">
        <f>分析係数表!G16</f>
        <v>3.3443467200273011E-2</v>
      </c>
      <c r="K13" s="69">
        <f t="shared" si="3"/>
        <v>3.6530204287828654E-3</v>
      </c>
      <c r="L13" s="70"/>
      <c r="M13" s="71"/>
      <c r="N13" s="72">
        <f>分析係数表!H16</f>
        <v>1.544069969062719E-2</v>
      </c>
      <c r="O13" s="73">
        <f t="shared" si="4"/>
        <v>0.12902814296888607</v>
      </c>
      <c r="P13" s="67">
        <f>分析係数表!C16</f>
        <v>0.18624360370728099</v>
      </c>
      <c r="Q13" s="73">
        <f t="shared" si="5"/>
        <v>2.4030666326183611E-2</v>
      </c>
      <c r="R13" s="74">
        <v>4.3954396968450576E-2</v>
      </c>
      <c r="S13" s="75">
        <f t="shared" si="6"/>
        <v>0.15318411310126362</v>
      </c>
      <c r="T13" s="76">
        <f>分析係数表!F16</f>
        <v>0.28910915662276826</v>
      </c>
      <c r="U13" s="77">
        <f t="shared" si="7"/>
        <v>4.4286929746713069E-2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投入係数表!O14</f>
        <v>5.560965970840214E-3</v>
      </c>
      <c r="E14" s="68">
        <f t="shared" si="0"/>
        <v>0.55609659708402137</v>
      </c>
      <c r="F14" s="67">
        <f>分析係数表!C17</f>
        <v>8.6758716707685424E-2</v>
      </c>
      <c r="G14" s="68">
        <f t="shared" si="1"/>
        <v>4.8246227128520495E-2</v>
      </c>
      <c r="H14" s="68">
        <v>5.9467363097818624E-2</v>
      </c>
      <c r="I14" s="68">
        <f t="shared" si="2"/>
        <v>5.9467363097818624E-2</v>
      </c>
      <c r="J14" s="67">
        <f>分析係数表!G17</f>
        <v>0.21883055467982124</v>
      </c>
      <c r="K14" s="69">
        <f t="shared" si="3"/>
        <v>1.3013276052041983E-2</v>
      </c>
      <c r="L14" s="70"/>
      <c r="M14" s="71"/>
      <c r="N14" s="72">
        <f>分析係数表!H17</f>
        <v>2.866347284388861E-3</v>
      </c>
      <c r="O14" s="73">
        <f t="shared" si="4"/>
        <v>2.3952247930390368E-2</v>
      </c>
      <c r="P14" s="67">
        <f>分析係数表!C17</f>
        <v>8.6758716707685424E-2</v>
      </c>
      <c r="Q14" s="73">
        <f t="shared" si="5"/>
        <v>2.0780662927049826E-3</v>
      </c>
      <c r="R14" s="74">
        <v>4.3684261547642603E-3</v>
      </c>
      <c r="S14" s="75">
        <f t="shared" si="6"/>
        <v>6.3835789252582889E-2</v>
      </c>
      <c r="T14" s="76">
        <f>分析係数表!F17</f>
        <v>0.34508465775272146</v>
      </c>
      <c r="U14" s="77">
        <f t="shared" si="7"/>
        <v>2.2028751486602421E-2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投入係数表!O15</f>
        <v>9.2447530733511165E-3</v>
      </c>
      <c r="E15" s="68">
        <f t="shared" si="0"/>
        <v>0.92447530733511163</v>
      </c>
      <c r="F15" s="67">
        <f>分析係数表!C18</f>
        <v>0.36451017494166671</v>
      </c>
      <c r="G15" s="68">
        <f t="shared" si="1"/>
        <v>0.33698065600597266</v>
      </c>
      <c r="H15" s="68">
        <v>0.36638527175423252</v>
      </c>
      <c r="I15" s="68">
        <f t="shared" si="2"/>
        <v>0.36638527175423252</v>
      </c>
      <c r="J15" s="67">
        <f>分析係数表!G18</f>
        <v>0.21601264645713222</v>
      </c>
      <c r="K15" s="69">
        <f t="shared" si="3"/>
        <v>7.9143852174547349E-2</v>
      </c>
      <c r="L15" s="70"/>
      <c r="M15" s="71"/>
      <c r="N15" s="72">
        <f>分析係数表!H18</f>
        <v>4.846294736294444E-4</v>
      </c>
      <c r="O15" s="73">
        <f t="shared" si="4"/>
        <v>4.0497414147853301E-3</v>
      </c>
      <c r="P15" s="67">
        <f>分析係数表!C18</f>
        <v>0.36451017494166671</v>
      </c>
      <c r="Q15" s="73">
        <f t="shared" si="5"/>
        <v>1.4761719515719136E-3</v>
      </c>
      <c r="R15" s="74">
        <v>4.0362970659700405E-3</v>
      </c>
      <c r="S15" s="75">
        <f t="shared" si="6"/>
        <v>0.37042156882020255</v>
      </c>
      <c r="T15" s="76">
        <f>分析係数表!F18</f>
        <v>0.4650429076224129</v>
      </c>
      <c r="U15" s="77">
        <f t="shared" si="7"/>
        <v>0.17226192341020272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投入係数表!O16</f>
        <v>1.18558665368167E-3</v>
      </c>
      <c r="E16" s="68">
        <f t="shared" si="0"/>
        <v>0.11855866536816699</v>
      </c>
      <c r="F16" s="67">
        <f>分析係数表!C19</f>
        <v>0.20084535872916243</v>
      </c>
      <c r="G16" s="68">
        <f t="shared" si="1"/>
        <v>2.3811957676320224E-2</v>
      </c>
      <c r="H16" s="68">
        <v>3.425148503374565E-2</v>
      </c>
      <c r="I16" s="68">
        <f t="shared" si="2"/>
        <v>3.425148503374565E-2</v>
      </c>
      <c r="J16" s="67">
        <f>分析係数表!G19</f>
        <v>5.7675100625652016E-2</v>
      </c>
      <c r="K16" s="69">
        <f t="shared" si="3"/>
        <v>1.9754578458992945E-3</v>
      </c>
      <c r="L16" s="70"/>
      <c r="M16" s="71"/>
      <c r="N16" s="72">
        <f>分析係数表!H19</f>
        <v>-1.1304809457757749E-4</v>
      </c>
      <c r="O16" s="73">
        <f t="shared" si="4"/>
        <v>-9.4467129092407965E-4</v>
      </c>
      <c r="P16" s="67">
        <f>分析係数表!C19</f>
        <v>0.20084535872916243</v>
      </c>
      <c r="Q16" s="73">
        <f t="shared" si="5"/>
        <v>-1.8973284430678775E-4</v>
      </c>
      <c r="R16" s="74">
        <v>4.6959882339282793E-4</v>
      </c>
      <c r="S16" s="75">
        <f t="shared" si="6"/>
        <v>3.4721083857138478E-2</v>
      </c>
      <c r="T16" s="76">
        <f>分析係数表!F19</f>
        <v>0.24248712237187039</v>
      </c>
      <c r="U16" s="77">
        <f t="shared" si="7"/>
        <v>8.4194157101499124E-3</v>
      </c>
      <c r="V16" s="78">
        <f>分析係数表!D19</f>
        <v>7.3785483068795456E-3</v>
      </c>
      <c r="W16" s="158">
        <f t="shared" si="8"/>
        <v>0</v>
      </c>
      <c r="X16" s="67">
        <f>分析係数表!E19</f>
        <v>8.3435495944996062E-3</v>
      </c>
      <c r="Y16" s="157">
        <f t="shared" si="9"/>
        <v>0</v>
      </c>
    </row>
    <row r="17" spans="1:25" x14ac:dyDescent="0.15">
      <c r="A17" s="6" t="s">
        <v>5</v>
      </c>
      <c r="B17" s="5" t="s">
        <v>33</v>
      </c>
      <c r="C17" s="66">
        <f>最終需要_まとめ!C18</f>
        <v>100</v>
      </c>
      <c r="D17" s="67">
        <f>投入係数表!O17</f>
        <v>0.41828626272035679</v>
      </c>
      <c r="E17" s="68">
        <f t="shared" si="0"/>
        <v>41.828626272035677</v>
      </c>
      <c r="F17" s="67">
        <f>分析係数表!C20</f>
        <v>4.0655503382211911E-2</v>
      </c>
      <c r="G17" s="68">
        <f t="shared" si="1"/>
        <v>1.7005638568760244</v>
      </c>
      <c r="H17" s="68">
        <v>1.7311094244534972</v>
      </c>
      <c r="I17" s="68">
        <f t="shared" si="2"/>
        <v>101.73110942445349</v>
      </c>
      <c r="J17" s="67">
        <f>分析係数表!G20</f>
        <v>0.10009738747512385</v>
      </c>
      <c r="K17" s="69">
        <f t="shared" si="3"/>
        <v>10.183018278333746</v>
      </c>
      <c r="L17" s="70"/>
      <c r="M17" s="71"/>
      <c r="N17" s="72">
        <f>分析係数表!H20</f>
        <v>5.4629207067175944E-4</v>
      </c>
      <c r="O17" s="73">
        <f t="shared" si="4"/>
        <v>4.5650166643802824E-3</v>
      </c>
      <c r="P17" s="67">
        <f>分析係数表!C20</f>
        <v>4.0655503382211911E-2</v>
      </c>
      <c r="Q17" s="73">
        <f t="shared" si="5"/>
        <v>1.8559305043856631E-4</v>
      </c>
      <c r="R17" s="74">
        <v>3.3956846715260165E-4</v>
      </c>
      <c r="S17" s="75">
        <f t="shared" si="6"/>
        <v>101.73144899292065</v>
      </c>
      <c r="T17" s="76">
        <f>分析係数表!F20</f>
        <v>0.22636236609222171</v>
      </c>
      <c r="U17" s="77">
        <f t="shared" si="7"/>
        <v>23.028171500027682</v>
      </c>
      <c r="V17" s="78">
        <f>分析係数表!D20</f>
        <v>2.4840863219996893E-2</v>
      </c>
      <c r="W17" s="158">
        <f t="shared" si="8"/>
        <v>3</v>
      </c>
      <c r="X17" s="67">
        <f>分析係数表!E20</f>
        <v>2.6336960663928526E-2</v>
      </c>
      <c r="Y17" s="157">
        <f t="shared" si="9"/>
        <v>3</v>
      </c>
    </row>
    <row r="18" spans="1:25" x14ac:dyDescent="0.15">
      <c r="A18" s="6" t="s">
        <v>6</v>
      </c>
      <c r="B18" s="5" t="s">
        <v>34</v>
      </c>
      <c r="C18" s="81"/>
      <c r="D18" s="67">
        <f>投入係数表!O18</f>
        <v>1.7501517268634177E-3</v>
      </c>
      <c r="E18" s="68">
        <f t="shared" si="0"/>
        <v>0.17501517268634176</v>
      </c>
      <c r="F18" s="67">
        <f>分析係数表!C21</f>
        <v>0.20026093416848378</v>
      </c>
      <c r="G18" s="68">
        <f t="shared" si="1"/>
        <v>3.5048701975825311E-2</v>
      </c>
      <c r="H18" s="68">
        <v>5.1977291941085441E-2</v>
      </c>
      <c r="I18" s="68">
        <f t="shared" si="2"/>
        <v>5.1977291941085441E-2</v>
      </c>
      <c r="J18" s="67">
        <f>分析係数表!G21</f>
        <v>0.28530595433635869</v>
      </c>
      <c r="K18" s="69">
        <f t="shared" si="3"/>
        <v>1.4829430881070907E-2</v>
      </c>
      <c r="L18" s="70"/>
      <c r="M18" s="71"/>
      <c r="N18" s="72">
        <f>分析係数表!H21</f>
        <v>9.3136214282663271E-4</v>
      </c>
      <c r="O18" s="73">
        <f t="shared" si="4"/>
        <v>7.7828032490904284E-3</v>
      </c>
      <c r="P18" s="67">
        <f>分析係数表!C21</f>
        <v>0.20026093416848378</v>
      </c>
      <c r="Q18" s="73">
        <f t="shared" si="5"/>
        <v>1.5585914491123599E-3</v>
      </c>
      <c r="R18" s="74">
        <v>4.6251468135180031E-3</v>
      </c>
      <c r="S18" s="75">
        <f t="shared" si="6"/>
        <v>5.660243875460344E-2</v>
      </c>
      <c r="T18" s="76">
        <f>分析係数表!F21</f>
        <v>0.42843035575162391</v>
      </c>
      <c r="U18" s="77">
        <f t="shared" si="7"/>
        <v>2.4250202972044256E-2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投入係数表!O19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3.6230290987145097E-4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投入係数表!O20</f>
        <v>1.411412682954369E-4</v>
      </c>
      <c r="E20" s="68">
        <f t="shared" si="0"/>
        <v>1.411412682954369E-2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1.9054449333980012E-4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投入係数表!O21</f>
        <v>0</v>
      </c>
      <c r="E21" s="68">
        <f t="shared" si="0"/>
        <v>0</v>
      </c>
      <c r="F21" s="67">
        <f>分析係数表!C24</f>
        <v>0.65025853558407531</v>
      </c>
      <c r="G21" s="68">
        <f t="shared" si="1"/>
        <v>0</v>
      </c>
      <c r="H21" s="68">
        <v>8.3673171175752334E-3</v>
      </c>
      <c r="I21" s="68">
        <f t="shared" si="2"/>
        <v>8.3673171175752334E-3</v>
      </c>
      <c r="J21" s="67">
        <f>分析係数表!G24</f>
        <v>0.20860957299762456</v>
      </c>
      <c r="K21" s="69">
        <f t="shared" si="3"/>
        <v>1.7455024510330843E-3</v>
      </c>
      <c r="L21" s="70"/>
      <c r="M21" s="71"/>
      <c r="N21" s="72">
        <f>分析係数表!H24</f>
        <v>1.012294301444671E-3</v>
      </c>
      <c r="O21" s="73">
        <f t="shared" si="4"/>
        <v>8.459102014183803E-3</v>
      </c>
      <c r="P21" s="67">
        <f>分析係数表!C24</f>
        <v>0.65025853558407531</v>
      </c>
      <c r="Q21" s="73">
        <f t="shared" si="5"/>
        <v>5.5006032880994616E-3</v>
      </c>
      <c r="R21" s="74">
        <v>1.1478543014969513E-2</v>
      </c>
      <c r="S21" s="75">
        <f t="shared" si="6"/>
        <v>1.9845860132544746E-2</v>
      </c>
      <c r="T21" s="76">
        <f>分析係数表!F24</f>
        <v>0.3934811577649211</v>
      </c>
      <c r="U21" s="77">
        <f t="shared" si="7"/>
        <v>7.808972021794397E-3</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投入係数表!O22</f>
        <v>1.411412682954369E-4</v>
      </c>
      <c r="E22" s="68">
        <f t="shared" si="0"/>
        <v>1.411412682954369E-2</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3.5988755713897464E-3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投入係数表!O23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8.086869320856617E-2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投入係数表!O24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7.5517345043501924E-2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投入係数表!O25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6.1379480382740409E-2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投入係数表!O26</f>
        <v>3.3492822966507178E-2</v>
      </c>
      <c r="E26" s="68">
        <f t="shared" si="0"/>
        <v>3.3492822966507179</v>
      </c>
      <c r="F26" s="67">
        <f>分析係数表!C29</f>
        <v>0.21798273531536294</v>
      </c>
      <c r="G26" s="68">
        <f t="shared" si="1"/>
        <v>0.73008571636724429</v>
      </c>
      <c r="H26" s="68">
        <v>0.77658054482854677</v>
      </c>
      <c r="I26" s="68">
        <f t="shared" si="2"/>
        <v>0.77658054482854677</v>
      </c>
      <c r="J26" s="67">
        <f>分析係数表!G29</f>
        <v>0.25500731246508535</v>
      </c>
      <c r="K26" s="69">
        <f t="shared" si="3"/>
        <v>0.19803371764939945</v>
      </c>
      <c r="L26" s="70"/>
      <c r="M26" s="71"/>
      <c r="N26" s="72">
        <f>分析係数表!H29</f>
        <v>1.0983971257521954E-2</v>
      </c>
      <c r="O26" s="73">
        <f t="shared" si="4"/>
        <v>9.1786087559359228E-2</v>
      </c>
      <c r="P26" s="67">
        <f>分析係数表!C29</f>
        <v>0.21798273531536294</v>
      </c>
      <c r="Q26" s="73">
        <f t="shared" si="5"/>
        <v>2.0007782430084529E-2</v>
      </c>
      <c r="R26" s="74">
        <v>3.0858973687492804E-2</v>
      </c>
      <c r="S26" s="75">
        <f t="shared" si="6"/>
        <v>0.80743951851603957</v>
      </c>
      <c r="T26" s="76">
        <f>分析係数表!F29</f>
        <v>0.40506035137493174</v>
      </c>
      <c r="U26" s="77">
        <f t="shared" si="7"/>
        <v>0.32706173508411268</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投入係数表!O27</f>
        <v>3.0909937756700683E-3</v>
      </c>
      <c r="E27" s="68">
        <f t="shared" si="0"/>
        <v>0.30909937756700684</v>
      </c>
      <c r="F27" s="67">
        <f>分析係数表!C30</f>
        <v>1</v>
      </c>
      <c r="G27" s="68">
        <f t="shared" si="1"/>
        <v>0.30909937756700684</v>
      </c>
      <c r="H27" s="68">
        <v>0.40876376585920837</v>
      </c>
      <c r="I27" s="68">
        <f t="shared" si="2"/>
        <v>0.40876376585920837</v>
      </c>
      <c r="J27" s="67">
        <f>分析係数表!G30</f>
        <v>0.34480244300890089</v>
      </c>
      <c r="K27" s="69">
        <f t="shared" si="3"/>
        <v>0.1409427450817734</v>
      </c>
      <c r="L27" s="70"/>
      <c r="M27" s="71"/>
      <c r="N27" s="72">
        <f>分析係数表!H30</f>
        <v>0</v>
      </c>
      <c r="O27" s="73">
        <f t="shared" si="4"/>
        <v>0</v>
      </c>
      <c r="P27" s="67">
        <f>分析係数表!C30</f>
        <v>1</v>
      </c>
      <c r="Q27" s="73">
        <f t="shared" si="5"/>
        <v>0</v>
      </c>
      <c r="R27" s="74">
        <v>5.1233746064817794E-2</v>
      </c>
      <c r="S27" s="75">
        <f t="shared" si="6"/>
        <v>0.45999751192402616</v>
      </c>
      <c r="T27" s="76">
        <f>分析係数表!F30</f>
        <v>0.4506615325054556</v>
      </c>
      <c r="U27" s="77">
        <f t="shared" si="7"/>
        <v>0.20730318367237821</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投入係数表!O28</f>
        <v>3.6753186264131772E-2</v>
      </c>
      <c r="E28" s="68">
        <f t="shared" si="0"/>
        <v>3.6753186264131772</v>
      </c>
      <c r="F28" s="67">
        <f>分析係数表!C31</f>
        <v>0.99579475994795519</v>
      </c>
      <c r="G28" s="68">
        <f t="shared" si="1"/>
        <v>3.6598630293213583</v>
      </c>
      <c r="H28" s="68">
        <v>4.2134539422300552</v>
      </c>
      <c r="I28" s="68">
        <f t="shared" si="2"/>
        <v>4.2134539422300552</v>
      </c>
      <c r="J28" s="67">
        <f>分析係数表!G31</f>
        <v>7.0701677135993485E-2</v>
      </c>
      <c r="K28" s="69">
        <f t="shared" si="3"/>
        <v>0.2978982602509283</v>
      </c>
      <c r="L28" s="70"/>
      <c r="M28" s="71"/>
      <c r="N28" s="72">
        <f>分析係数表!H31</f>
        <v>0.174828557104864</v>
      </c>
      <c r="O28" s="73">
        <f t="shared" si="4"/>
        <v>1.4609314676888308</v>
      </c>
      <c r="P28" s="67">
        <f>分析係数表!C31</f>
        <v>0.99579475994795519</v>
      </c>
      <c r="Q28" s="73">
        <f t="shared" si="5"/>
        <v>1.4547879001676132</v>
      </c>
      <c r="R28" s="74">
        <v>1.665027077343654</v>
      </c>
      <c r="S28" s="75">
        <f t="shared" si="6"/>
        <v>5.8784810195737087</v>
      </c>
      <c r="T28" s="76">
        <f>分析係数表!F31</f>
        <v>0.32317167652288298</v>
      </c>
      <c r="U28" s="77">
        <f t="shared" si="7"/>
        <v>1.8997585665035819</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投入係数表!O29</f>
        <v>7.3393459513627186E-4</v>
      </c>
      <c r="E29" s="68">
        <f t="shared" si="0"/>
        <v>7.3393459513627191E-2</v>
      </c>
      <c r="F29" s="67">
        <f>分析係数表!C32</f>
        <v>0.99964031202931458</v>
      </c>
      <c r="G29" s="68">
        <f t="shared" si="1"/>
        <v>7.3367060769113146E-2</v>
      </c>
      <c r="H29" s="68">
        <v>9.9885550590940855E-2</v>
      </c>
      <c r="I29" s="68">
        <f t="shared" si="2"/>
        <v>9.9885550590940855E-2</v>
      </c>
      <c r="J29" s="67">
        <f>分析係数表!G32</f>
        <v>0.14056358670308441</v>
      </c>
      <c r="K29" s="69">
        <f t="shared" si="3"/>
        <v>1.4040271250875039E-2</v>
      </c>
      <c r="L29" s="70"/>
      <c r="M29" s="71"/>
      <c r="N29" s="72">
        <f>分析係数表!H32</f>
        <v>5.58720937888101E-3</v>
      </c>
      <c r="O29" s="73">
        <f t="shared" si="4"/>
        <v>4.668876831876765E-2</v>
      </c>
      <c r="P29" s="67">
        <f>分析係数表!C32</f>
        <v>0.99964031202931458</v>
      </c>
      <c r="Q29" s="73">
        <f t="shared" si="5"/>
        <v>4.6671974930437274E-2</v>
      </c>
      <c r="R29" s="74">
        <v>6.7916059904036069E-2</v>
      </c>
      <c r="S29" s="75">
        <f t="shared" si="6"/>
        <v>0.16780161049497694</v>
      </c>
      <c r="T29" s="76">
        <f>分析係数表!F32</f>
        <v>0.48930784091666113</v>
      </c>
      <c r="U29" s="77">
        <f t="shared" si="7"/>
        <v>8.2106643733635715E-2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投入係数表!O30</f>
        <v>1.5525539512498059E-4</v>
      </c>
      <c r="E30" s="68">
        <f t="shared" si="0"/>
        <v>1.5525539512498059E-2</v>
      </c>
      <c r="F30" s="67">
        <f>分析係数表!C33</f>
        <v>0.86108134654879898</v>
      </c>
      <c r="G30" s="68">
        <f t="shared" si="1"/>
        <v>1.3368752469318413E-2</v>
      </c>
      <c r="H30" s="68">
        <v>6.5010741179953577E-2</v>
      </c>
      <c r="I30" s="68">
        <f t="shared" si="2"/>
        <v>6.5010741179953577E-2</v>
      </c>
      <c r="J30" s="67">
        <f>分析係数表!G33</f>
        <v>0.50957339603627816</v>
      </c>
      <c r="K30" s="69">
        <f t="shared" si="3"/>
        <v>3.3127744161904463E-2</v>
      </c>
      <c r="L30" s="70"/>
      <c r="M30" s="71"/>
      <c r="N30" s="72">
        <f>分析係数表!H33</f>
        <v>9.6636851302253027E-4</v>
      </c>
      <c r="O30" s="73">
        <f t="shared" si="4"/>
        <v>8.0753293022458959E-3</v>
      </c>
      <c r="P30" s="67">
        <f>分析係数表!C33</f>
        <v>0.86108134654879898</v>
      </c>
      <c r="Q30" s="73">
        <f t="shared" si="5"/>
        <v>6.9535154294028696E-3</v>
      </c>
      <c r="R30" s="74">
        <v>3.6927386671401156E-2</v>
      </c>
      <c r="S30" s="75">
        <f t="shared" si="6"/>
        <v>0.10193812785135473</v>
      </c>
      <c r="T30" s="76">
        <f>分析係数表!F33</f>
        <v>0.6614299372109248</v>
      </c>
      <c r="U30" s="77">
        <f t="shared" si="7"/>
        <v>6.7424929504120781E-2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投入係数表!O31</f>
        <v>3.9420756234915526E-2</v>
      </c>
      <c r="E31" s="68">
        <f t="shared" si="0"/>
        <v>3.9420756234915526</v>
      </c>
      <c r="F31" s="67">
        <f>分析係数表!C34</f>
        <v>0.32336264537596071</v>
      </c>
      <c r="G31" s="68">
        <f t="shared" si="1"/>
        <v>1.2747200018843181</v>
      </c>
      <c r="H31" s="68">
        <v>1.392023049437872</v>
      </c>
      <c r="I31" s="68">
        <f t="shared" si="2"/>
        <v>1.392023049437872</v>
      </c>
      <c r="J31" s="67">
        <f>分析係数表!G34</f>
        <v>0.42577322034702936</v>
      </c>
      <c r="K31" s="69">
        <f t="shared" si="3"/>
        <v>0.59268613655645486</v>
      </c>
      <c r="L31" s="70"/>
      <c r="M31" s="71"/>
      <c r="N31" s="72">
        <f>分析係数表!H34</f>
        <v>0.1563846962426603</v>
      </c>
      <c r="O31" s="73">
        <f t="shared" si="4"/>
        <v>1.3068078098295155</v>
      </c>
      <c r="P31" s="67">
        <f>分析係数表!C34</f>
        <v>0.32336264537596071</v>
      </c>
      <c r="Q31" s="73">
        <f t="shared" si="5"/>
        <v>0.42257283038443755</v>
      </c>
      <c r="R31" s="74">
        <v>0.4760101037114477</v>
      </c>
      <c r="S31" s="75">
        <f t="shared" si="6"/>
        <v>1.8680331531493197</v>
      </c>
      <c r="T31" s="76">
        <f>分析係数表!F34</f>
        <v>0.70466108064911737</v>
      </c>
      <c r="U31" s="77">
        <f t="shared" si="7"/>
        <v>1.3163302603865779</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投入係数表!O32</f>
        <v>7.6780849952717677E-3</v>
      </c>
      <c r="E32" s="68">
        <f t="shared" si="0"/>
        <v>0.76780849952717678</v>
      </c>
      <c r="F32" s="67">
        <f>分析係数表!C35</f>
        <v>0.71309503437584931</v>
      </c>
      <c r="G32" s="68">
        <f t="shared" si="1"/>
        <v>0.5475204283644014</v>
      </c>
      <c r="H32" s="68">
        <v>0.71008038670506968</v>
      </c>
      <c r="I32" s="68">
        <f t="shared" si="2"/>
        <v>0.71008038670506968</v>
      </c>
      <c r="J32" s="67">
        <f>分析係数表!G35</f>
        <v>0.31495703902204752</v>
      </c>
      <c r="K32" s="69">
        <f t="shared" si="3"/>
        <v>0.22364481606425923</v>
      </c>
      <c r="L32" s="70"/>
      <c r="M32" s="71"/>
      <c r="N32" s="72">
        <f>分析係数表!H35</f>
        <v>4.5217953193592612E-2</v>
      </c>
      <c r="O32" s="73">
        <f t="shared" si="4"/>
        <v>0.37785778146859861</v>
      </c>
      <c r="P32" s="67">
        <f>分析係数表!C35</f>
        <v>0.71309503437584931</v>
      </c>
      <c r="Q32" s="73">
        <f t="shared" si="5"/>
        <v>0.26944850766553247</v>
      </c>
      <c r="R32" s="74">
        <v>0.40503659470414854</v>
      </c>
      <c r="S32" s="75">
        <f t="shared" si="6"/>
        <v>1.1151169814092183</v>
      </c>
      <c r="T32" s="76">
        <f>分析係数表!F35</f>
        <v>0.6471226839613694</v>
      </c>
      <c r="U32" s="77">
        <f t="shared" si="7"/>
        <v>0.72161749394043384</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投入係数表!O33</f>
        <v>8.8918999026125253E-4</v>
      </c>
      <c r="E33" s="68">
        <f t="shared" si="0"/>
        <v>8.8918999026125253E-2</v>
      </c>
      <c r="F33" s="67">
        <f>分析係数表!C36</f>
        <v>0.97060797996518033</v>
      </c>
      <c r="G33" s="68">
        <f t="shared" si="1"/>
        <v>8.6305490025273268E-2</v>
      </c>
      <c r="H33" s="68">
        <v>0.19282031440381417</v>
      </c>
      <c r="I33" s="68">
        <f t="shared" si="2"/>
        <v>0.19282031440381417</v>
      </c>
      <c r="J33" s="67">
        <f>分析係数表!G36</f>
        <v>5.0335711627756477E-2</v>
      </c>
      <c r="K33" s="69">
        <f t="shared" si="3"/>
        <v>9.7057477418037285E-3</v>
      </c>
      <c r="L33" s="70"/>
      <c r="M33" s="71"/>
      <c r="N33" s="72">
        <f>分析係数表!H36</f>
        <v>0.16953071230897843</v>
      </c>
      <c r="O33" s="73">
        <f t="shared" si="4"/>
        <v>1.4166607358277978</v>
      </c>
      <c r="P33" s="67">
        <f>分析係数表!C36</f>
        <v>0.97060797996518033</v>
      </c>
      <c r="Q33" s="73">
        <f t="shared" si="5"/>
        <v>1.3750222150978049</v>
      </c>
      <c r="R33" s="74">
        <v>1.4575729426249908</v>
      </c>
      <c r="S33" s="75">
        <f t="shared" si="6"/>
        <v>1.6503932570288049</v>
      </c>
      <c r="T33" s="76">
        <f>分析係数表!F36</f>
        <v>0.84929702794091477</v>
      </c>
      <c r="U33" s="77">
        <f t="shared" si="7"/>
        <v>1.4016740881282903</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投入係数表!O34</f>
        <v>2.7734259220053351E-2</v>
      </c>
      <c r="E34" s="68">
        <f t="shared" si="0"/>
        <v>2.7734259220053352</v>
      </c>
      <c r="F34" s="67">
        <f>分析係数表!C37</f>
        <v>0.36942311263039118</v>
      </c>
      <c r="G34" s="68">
        <f t="shared" si="1"/>
        <v>1.0245676367570236</v>
      </c>
      <c r="H34" s="68">
        <v>1.2139517553851928</v>
      </c>
      <c r="I34" s="68">
        <f t="shared" si="2"/>
        <v>1.2139517553851928</v>
      </c>
      <c r="J34" s="67">
        <f>分析係数表!G37</f>
        <v>0.39597111115274369</v>
      </c>
      <c r="K34" s="69">
        <f t="shared" si="3"/>
        <v>0.48068982546569849</v>
      </c>
      <c r="L34" s="70"/>
      <c r="M34" s="71"/>
      <c r="N34" s="72">
        <f>分析係数表!H37</f>
        <v>4.1543568960461748E-2</v>
      </c>
      <c r="O34" s="73">
        <f t="shared" si="4"/>
        <v>0.34715328078830771</v>
      </c>
      <c r="P34" s="67">
        <f>分析係数表!C37</f>
        <v>0.36942311263039118</v>
      </c>
      <c r="Q34" s="73">
        <f t="shared" si="5"/>
        <v>0.12824644554866882</v>
      </c>
      <c r="R34" s="74">
        <v>0.1832777140966492</v>
      </c>
      <c r="S34" s="75">
        <f t="shared" si="6"/>
        <v>1.3972294694818421</v>
      </c>
      <c r="T34" s="76">
        <f>分析係数表!F37</f>
        <v>0.66956741667759523</v>
      </c>
      <c r="U34" s="77">
        <f t="shared" si="7"/>
        <v>0.93553932638676396</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投入係数表!O35</f>
        <v>2.5405428293178642E-3</v>
      </c>
      <c r="E35" s="68">
        <f t="shared" si="0"/>
        <v>0.25405428293178645</v>
      </c>
      <c r="F35" s="67">
        <f>分析係数表!C38</f>
        <v>0.27616293516884927</v>
      </c>
      <c r="G35" s="68">
        <f t="shared" si="1"/>
        <v>7.016037646665943E-2</v>
      </c>
      <c r="H35" s="68">
        <v>0.13991978884832276</v>
      </c>
      <c r="I35" s="68">
        <f t="shared" si="2"/>
        <v>0.13991978884832276</v>
      </c>
      <c r="J35" s="67">
        <f>分析係数表!G38</f>
        <v>0.16816004220594116</v>
      </c>
      <c r="K35" s="69">
        <f t="shared" si="3"/>
        <v>2.3528917598180332E-2</v>
      </c>
      <c r="L35" s="70"/>
      <c r="M35" s="71"/>
      <c r="N35" s="72">
        <f>分析係数表!H38</f>
        <v>1.978405886979525E-2</v>
      </c>
      <c r="O35" s="73">
        <f t="shared" si="4"/>
        <v>0.16532284336223052</v>
      </c>
      <c r="P35" s="67">
        <f>分析係数表!C38</f>
        <v>0.27616293516884927</v>
      </c>
      <c r="Q35" s="73">
        <f t="shared" si="5"/>
        <v>4.565604167337349E-2</v>
      </c>
      <c r="R35" s="74">
        <v>7.8760158566769212E-2</v>
      </c>
      <c r="S35" s="75">
        <f t="shared" si="6"/>
        <v>0.21867994741509197</v>
      </c>
      <c r="T35" s="76">
        <f>分析係数表!F38</f>
        <v>0.50796041491163135</v>
      </c>
      <c r="U35" s="77">
        <f t="shared" si="7"/>
        <v>0.11108075682182385</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投入係数表!O36</f>
        <v>0</v>
      </c>
      <c r="E36" s="68">
        <f t="shared" si="0"/>
        <v>0</v>
      </c>
      <c r="F36" s="67">
        <f>分析係数表!C39</f>
        <v>1</v>
      </c>
      <c r="G36" s="68">
        <f t="shared" si="1"/>
        <v>0</v>
      </c>
      <c r="H36" s="68">
        <v>3.2510896057502937E-2</v>
      </c>
      <c r="I36" s="68">
        <f t="shared" si="2"/>
        <v>3.2510896057502937E-2</v>
      </c>
      <c r="J36" s="67">
        <f>分析係数表!G39</f>
        <v>0.35248448442068531</v>
      </c>
      <c r="K36" s="69">
        <f t="shared" si="3"/>
        <v>1.1459586434883413E-2</v>
      </c>
      <c r="L36" s="70"/>
      <c r="M36" s="71"/>
      <c r="N36" s="72">
        <f>分析係数表!H39</f>
        <v>3.7835784153932967E-3</v>
      </c>
      <c r="O36" s="73">
        <f t="shared" si="4"/>
        <v>3.161696726811529E-2</v>
      </c>
      <c r="P36" s="67">
        <f>分析係数表!C39</f>
        <v>1</v>
      </c>
      <c r="Q36" s="73">
        <f t="shared" si="5"/>
        <v>3.161696726811529E-2</v>
      </c>
      <c r="R36" s="74">
        <v>3.3398497269644854E-2</v>
      </c>
      <c r="S36" s="75">
        <f t="shared" si="6"/>
        <v>6.5909393327147792E-2</v>
      </c>
      <c r="T36" s="76">
        <f>分析係数表!F39</f>
        <v>0.70432763167329249</v>
      </c>
      <c r="U36" s="77">
        <f t="shared" si="7"/>
        <v>4.642180690713351E-2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投入係数表!O37</f>
        <v>0</v>
      </c>
      <c r="E37" s="68">
        <f t="shared" si="0"/>
        <v>0</v>
      </c>
      <c r="F37" s="67">
        <f>分析係数表!C40</f>
        <v>0.8594947788612175</v>
      </c>
      <c r="G37" s="68">
        <f t="shared" si="1"/>
        <v>0</v>
      </c>
      <c r="H37" s="68">
        <v>2.8135007923350067E-3</v>
      </c>
      <c r="I37" s="68">
        <f t="shared" si="2"/>
        <v>2.8135007923350067E-3</v>
      </c>
      <c r="J37" s="67">
        <f>分析係数表!G40</f>
        <v>0.52539426735800443</v>
      </c>
      <c r="K37" s="69">
        <f t="shared" si="3"/>
        <v>1.4781971875000158E-3</v>
      </c>
      <c r="L37" s="70"/>
      <c r="M37" s="71"/>
      <c r="N37" s="72">
        <f>分析係数表!H40</f>
        <v>2.8625897198815951E-2</v>
      </c>
      <c r="O37" s="73">
        <f t="shared" si="4"/>
        <v>0.23920848344868179</v>
      </c>
      <c r="P37" s="67">
        <f>分析係数表!C40</f>
        <v>0.8594947788612175</v>
      </c>
      <c r="Q37" s="73">
        <f t="shared" si="5"/>
        <v>0.20559844258345195</v>
      </c>
      <c r="R37" s="74">
        <v>0.2065410878701843</v>
      </c>
      <c r="S37" s="75">
        <f t="shared" si="6"/>
        <v>0.2093545886625193</v>
      </c>
      <c r="T37" s="76">
        <f>分析係数表!F40</f>
        <v>0.72756745394375155</v>
      </c>
      <c r="U37" s="77">
        <f t="shared" si="7"/>
        <v>0.15231958504463056</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投入係数表!O38</f>
        <v>0</v>
      </c>
      <c r="E38" s="68">
        <f t="shared" si="0"/>
        <v>0</v>
      </c>
      <c r="F38" s="67">
        <f>分析係数表!C41</f>
        <v>0.99990471917963208</v>
      </c>
      <c r="G38" s="68">
        <f t="shared" si="1"/>
        <v>0</v>
      </c>
      <c r="H38" s="68">
        <v>1.8626174206332366E-3</v>
      </c>
      <c r="I38" s="68">
        <f t="shared" si="2"/>
        <v>1.8626174206332366E-3</v>
      </c>
      <c r="J38" s="67">
        <f>分析係数表!G41</f>
        <v>0.44685264209908465</v>
      </c>
      <c r="K38" s="69">
        <f t="shared" si="3"/>
        <v>8.323155156297439E-4</v>
      </c>
      <c r="L38" s="70"/>
      <c r="M38" s="71"/>
      <c r="N38" s="72">
        <f>分析係数表!H41</f>
        <v>4.1570867506027356E-2</v>
      </c>
      <c r="O38" s="73">
        <f t="shared" si="4"/>
        <v>0.34738139743526381</v>
      </c>
      <c r="P38" s="67">
        <f>分析係数表!C41</f>
        <v>0.99990471917963208</v>
      </c>
      <c r="Q38" s="73">
        <f t="shared" si="5"/>
        <v>0.34734829865073563</v>
      </c>
      <c r="R38" s="74">
        <v>0.3552109038987904</v>
      </c>
      <c r="S38" s="75">
        <f t="shared" si="6"/>
        <v>0.35707352131942366</v>
      </c>
      <c r="T38" s="76">
        <f>分析係数表!F41</f>
        <v>0.55239581515617808</v>
      </c>
      <c r="U38" s="77">
        <f t="shared" si="7"/>
        <v>0.19724591887992995</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投入係数表!O39</f>
        <v>2.2582602927269905E-4</v>
      </c>
      <c r="E39" s="68">
        <f>$C$17*D39</f>
        <v>2.2582602927269907E-2</v>
      </c>
      <c r="F39" s="67">
        <f>分析係数表!C42</f>
        <v>0.63104308840742951</v>
      </c>
      <c r="G39" s="68">
        <f>E39*F39</f>
        <v>1.425059549550306E-2</v>
      </c>
      <c r="H39" s="68">
        <v>2.386932547167845E-2</v>
      </c>
      <c r="I39" s="68">
        <f>C39+H39</f>
        <v>2.386932547167845E-2</v>
      </c>
      <c r="J39" s="67">
        <f>分析係数表!G42</f>
        <v>0.48778127268328092</v>
      </c>
      <c r="K39" s="69">
        <f>I39*J39</f>
        <v>1.1643009956666769E-2</v>
      </c>
      <c r="L39" s="70"/>
      <c r="M39" s="71"/>
      <c r="N39" s="72">
        <f>分析係数表!H42</f>
        <v>1.0655104073296274E-2</v>
      </c>
      <c r="O39" s="73">
        <f t="shared" si="4"/>
        <v>8.9037952894852807E-2</v>
      </c>
      <c r="P39" s="67">
        <f>分析係数表!C42</f>
        <v>0.63104308840742951</v>
      </c>
      <c r="Q39" s="73">
        <f>O39*P39</f>
        <v>5.6186784780243144E-2</v>
      </c>
      <c r="R39" s="74">
        <v>6.1237868308984367E-2</v>
      </c>
      <c r="S39" s="75">
        <f>I39+R39</f>
        <v>8.510719378066281E-2</v>
      </c>
      <c r="T39" s="76">
        <f>分析係数表!F42</f>
        <v>0.56029864159552034</v>
      </c>
      <c r="U39" s="77">
        <f>S39*T39</f>
        <v>4.7685445065312089E-2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投入係数表!O40</f>
        <v>1.2999110810009739E-2</v>
      </c>
      <c r="E40" s="68">
        <f>$C$17*D40</f>
        <v>1.299911081000974</v>
      </c>
      <c r="F40" s="67">
        <f>分析係数表!C43</f>
        <v>0.62059958859811692</v>
      </c>
      <c r="G40" s="68">
        <f>E40*F40</f>
        <v>0.80672428208333791</v>
      </c>
      <c r="H40" s="68">
        <v>1.3760723245361017</v>
      </c>
      <c r="I40" s="68">
        <f>C40+H40</f>
        <v>1.3760723245361017</v>
      </c>
      <c r="J40" s="67">
        <f>分析係数表!G43</f>
        <v>0.36935703048307378</v>
      </c>
      <c r="K40" s="69">
        <f>I40*J40</f>
        <v>0.50826198752059515</v>
      </c>
      <c r="L40" s="70"/>
      <c r="M40" s="71"/>
      <c r="N40" s="72">
        <f>分析係数表!H43</f>
        <v>1.5056593096551102E-2</v>
      </c>
      <c r="O40" s="73">
        <f t="shared" si="4"/>
        <v>0.12581840755995086</v>
      </c>
      <c r="P40" s="67">
        <f>分析係数表!C43</f>
        <v>0.62059958859811692</v>
      </c>
      <c r="Q40" s="73">
        <f>O40*P40</f>
        <v>7.8082851969775713E-2</v>
      </c>
      <c r="R40" s="74">
        <v>0.31441548814234888</v>
      </c>
      <c r="S40" s="75">
        <f>I40+R40</f>
        <v>1.6904878126784506</v>
      </c>
      <c r="T40" s="76">
        <f>分析係数表!F43</f>
        <v>0.6240370889543333</v>
      </c>
      <c r="U40" s="77">
        <f>S40*T40</f>
        <v>1.0549270935366386</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投入係数表!O41</f>
        <v>4.2342380488631069E-5</v>
      </c>
      <c r="E41" s="68">
        <f>$C$17*D41</f>
        <v>4.2342380488631067E-3</v>
      </c>
      <c r="F41" s="67">
        <f>分析係数表!C44</f>
        <v>0.64669075076632776</v>
      </c>
      <c r="G41" s="68">
        <f>E41*F41</f>
        <v>2.7382425827426333E-3</v>
      </c>
      <c r="H41" s="68">
        <v>6.9127709021170975E-3</v>
      </c>
      <c r="I41" s="68">
        <f>C41+H41</f>
        <v>6.9127709021170975E-3</v>
      </c>
      <c r="J41" s="67">
        <f>分析係数表!G44</f>
        <v>0.2706786499583716</v>
      </c>
      <c r="K41" s="69">
        <f>I41*J41</f>
        <v>1.8711394952565705E-3</v>
      </c>
      <c r="L41" s="70"/>
      <c r="M41" s="71"/>
      <c r="N41" s="72">
        <f>分析係数表!H44</f>
        <v>0.11660878839741158</v>
      </c>
      <c r="O41" s="73">
        <f t="shared" si="4"/>
        <v>0.97442575286292976</v>
      </c>
      <c r="P41" s="67">
        <f>分析係数表!C44</f>
        <v>0.64669075076632776</v>
      </c>
      <c r="Q41" s="73">
        <f>O41*P41</f>
        <v>0.63015212168497214</v>
      </c>
      <c r="R41" s="74">
        <v>0.64190114075143212</v>
      </c>
      <c r="S41" s="75">
        <f>I41+R41</f>
        <v>0.64881391165354918</v>
      </c>
      <c r="T41" s="76">
        <f>分析係数表!F44</f>
        <v>0.52072668274875644</v>
      </c>
      <c r="U41" s="77">
        <f>S41*T41</f>
        <v>0.33785471593659738</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投入係数表!O42</f>
        <v>3.951955512272233E-4</v>
      </c>
      <c r="E42" s="68">
        <f>$C$17*D42</f>
        <v>3.951955512272233E-2</v>
      </c>
      <c r="F42" s="67">
        <f>分析係数表!C45</f>
        <v>1</v>
      </c>
      <c r="G42" s="68">
        <f>E42*F42</f>
        <v>3.951955512272233E-2</v>
      </c>
      <c r="H42" s="68">
        <v>5.9822571691019129E-2</v>
      </c>
      <c r="I42" s="68">
        <f>C42+H42</f>
        <v>5.9822571691019129E-2</v>
      </c>
      <c r="J42" s="67">
        <f>分析係数表!G45</f>
        <v>0</v>
      </c>
      <c r="K42" s="69">
        <f>I42*J42</f>
        <v>0</v>
      </c>
      <c r="L42" s="70"/>
      <c r="M42" s="71"/>
      <c r="N42" s="72">
        <f>分析係数表!H45</f>
        <v>0</v>
      </c>
      <c r="O42" s="73">
        <f t="shared" si="4"/>
        <v>0</v>
      </c>
      <c r="P42" s="67">
        <f>分析係数表!C45</f>
        <v>1</v>
      </c>
      <c r="Q42" s="73">
        <f>O42*P42</f>
        <v>0</v>
      </c>
      <c r="R42" s="74">
        <v>1.0973464931468163E-2</v>
      </c>
      <c r="S42" s="75">
        <f>I42+R42</f>
        <v>7.0796036622487291E-2</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投入係数表!O43</f>
        <v>1.5525539512498058E-3</v>
      </c>
      <c r="E43" s="68">
        <f>$C$17*D43</f>
        <v>0.15525539512498057</v>
      </c>
      <c r="F43" s="67">
        <f>分析係数表!C46</f>
        <v>0.9523590920683499</v>
      </c>
      <c r="G43" s="68">
        <f>E43*F43</f>
        <v>0.14785888713993942</v>
      </c>
      <c r="H43" s="68">
        <v>0.17137533697184701</v>
      </c>
      <c r="I43" s="68">
        <f>C43+H43</f>
        <v>0.17137533697184701</v>
      </c>
      <c r="J43" s="67">
        <f>分析係数表!G46</f>
        <v>9.2904052538843509E-3</v>
      </c>
      <c r="K43" s="69">
        <f>I43*J43</f>
        <v>1.5921463309894485E-3</v>
      </c>
      <c r="L43" s="70"/>
      <c r="M43" s="71"/>
      <c r="N43" s="72">
        <f>分析係数表!H46</f>
        <v>3.275825467872984E-5</v>
      </c>
      <c r="O43" s="73">
        <f t="shared" si="4"/>
        <v>2.7373997634731853E-4</v>
      </c>
      <c r="P43" s="67">
        <f>分析係数表!C46</f>
        <v>0.9523590920683499</v>
      </c>
      <c r="Q43" s="73">
        <f>O43*P43</f>
        <v>2.6069875533694383E-4</v>
      </c>
      <c r="R43" s="74">
        <v>9.391014747719412E-3</v>
      </c>
      <c r="S43" s="75">
        <f>I43+R43</f>
        <v>0.18076635171956643</v>
      </c>
      <c r="T43" s="76">
        <f>分析係数表!F46</f>
        <v>0.3134710876181323</v>
      </c>
      <c r="U43" s="77">
        <f>S43*T43</f>
        <v>5.6665024878294327E-2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投入係数表!O44</f>
        <v>0.76734273334180181</v>
      </c>
      <c r="E44" s="82">
        <f>SUM(E5:E43)</f>
        <v>76.734273334180173</v>
      </c>
      <c r="F44" s="83">
        <f>分析係数表!C47</f>
        <v>0.46786164393083407</v>
      </c>
      <c r="G44" s="82">
        <f>SUM(G5:G43)</f>
        <v>11.24774207638214</v>
      </c>
      <c r="H44" s="82">
        <f>SUM(H5:H43)</f>
        <v>13.571652692360104</v>
      </c>
      <c r="I44" s="82">
        <f>SUM(I5:I43)</f>
        <v>113.57165269236008</v>
      </c>
      <c r="J44" s="83">
        <f>分析係数表!G47</f>
        <v>0.21497759441460212</v>
      </c>
      <c r="K44" s="84">
        <f>SUM(K5:K43)</f>
        <v>12.942229727780928</v>
      </c>
      <c r="L44" s="85">
        <f>最終需要_まとめ!$L$34</f>
        <v>0.64566666666666661</v>
      </c>
      <c r="M44" s="82">
        <f>K44*L44</f>
        <v>8.3563663275705515</v>
      </c>
      <c r="N44" s="86">
        <f>分析係数表!H47</f>
        <v>1</v>
      </c>
      <c r="O44" s="87">
        <f>SUM(O5:O43)</f>
        <v>8.3563663275705515</v>
      </c>
      <c r="P44" s="83">
        <f>分析係数表!C47</f>
        <v>0.46786164393083407</v>
      </c>
      <c r="Q44" s="87">
        <f>SUM(Q5:Q43)</f>
        <v>5.3663197488464949</v>
      </c>
      <c r="R44" s="82">
        <f>SUM(R5:R43)</f>
        <v>6.4386114243357131</v>
      </c>
      <c r="S44" s="88">
        <f>SUM(S5:S43)</f>
        <v>120.01026411669584</v>
      </c>
      <c r="T44" s="89">
        <f>分析係数表!F47</f>
        <v>0.45241141751681985</v>
      </c>
      <c r="U44" s="90">
        <f>SUM(U5:U43)</f>
        <v>32.535086628173929</v>
      </c>
      <c r="V44" s="91">
        <f>分析係数表!D47</f>
        <v>5.5289104631778725E-2</v>
      </c>
      <c r="W44" s="155">
        <f>SUM(W5:W43)</f>
        <v>3</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297</v>
      </c>
      <c r="S2" s="3" t="s">
        <v>150</v>
      </c>
      <c r="U2" s="55" t="s">
        <v>207</v>
      </c>
      <c r="W2" s="3" t="s">
        <v>127</v>
      </c>
      <c r="Y2" s="3" t="s">
        <v>151</v>
      </c>
    </row>
    <row r="3" spans="1:25" ht="45" x14ac:dyDescent="0.15">
      <c r="B3" s="56"/>
      <c r="C3" s="57" t="s">
        <v>225</v>
      </c>
      <c r="D3" s="57" t="s">
        <v>236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投入係数表!P5</f>
        <v>0</v>
      </c>
      <c r="E5" s="68">
        <f t="shared" ref="E5:E38" si="0">$C$18*D5</f>
        <v>0</v>
      </c>
      <c r="F5" s="67">
        <f>分析係数表!C8</f>
        <v>0.17777947964604235</v>
      </c>
      <c r="G5" s="68">
        <f t="shared" ref="G5:G38" si="1">E5*F5</f>
        <v>0</v>
      </c>
      <c r="H5" s="68">
        <f t="array" ref="H5:H43">MMULT(逆行列係数!C5:AO43,'14'!G5:G43)</f>
        <v>4.7053396798992669E-4</v>
      </c>
      <c r="I5" s="68">
        <f t="shared" ref="I5:I38" si="2">C5+H5</f>
        <v>4.7053396798992669E-4</v>
      </c>
      <c r="J5" s="67">
        <f>分析係数表!G8</f>
        <v>0.11983669088190757</v>
      </c>
      <c r="K5" s="69">
        <f t="shared" ref="K5:K38" si="3">I5*J5</f>
        <v>5.6387233671446234E-5</v>
      </c>
      <c r="L5" s="70" t="s">
        <v>181</v>
      </c>
      <c r="M5" s="71" t="s">
        <v>181</v>
      </c>
      <c r="N5" s="72">
        <f>分析係数表!H8</f>
        <v>9.9318531954874535E-3</v>
      </c>
      <c r="O5" s="73">
        <f t="shared" ref="O5:O43" si="4">$M$44*N5</f>
        <v>0.20625140273388798</v>
      </c>
      <c r="P5" s="67">
        <f>分析係数表!C8</f>
        <v>0.17777947964604235</v>
      </c>
      <c r="Q5" s="73">
        <f t="shared" ref="Q5:Q38" si="5">O5*P5</f>
        <v>3.6667267054296925E-2</v>
      </c>
      <c r="R5" s="74">
        <f t="array" ref="R5:R43">MMULT(逆行列係数!C5:AO43,'14'!Q5:Q43)</f>
        <v>6.1973700835597702E-2</v>
      </c>
      <c r="S5" s="75">
        <f t="shared" ref="S5:S38" si="6">I5+R5</f>
        <v>6.2444234803587628E-2</v>
      </c>
      <c r="T5" s="76">
        <f>分析係数表!F8</f>
        <v>0.45371949933871308</v>
      </c>
      <c r="U5" s="77">
        <f t="shared" ref="U5:U38" si="7">S5*T5</f>
        <v>2.8332166951672823E-2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投入係数表!P6</f>
        <v>0</v>
      </c>
      <c r="E6" s="68">
        <f t="shared" si="0"/>
        <v>0</v>
      </c>
      <c r="F6" s="67">
        <f>分析係数表!C9</f>
        <v>0.42124201973302378</v>
      </c>
      <c r="G6" s="68">
        <f t="shared" si="1"/>
        <v>0</v>
      </c>
      <c r="H6" s="68">
        <v>1.195608015049711E-3</v>
      </c>
      <c r="I6" s="68">
        <f t="shared" si="2"/>
        <v>1.195608015049711E-3</v>
      </c>
      <c r="J6" s="67">
        <f>分析係数表!G9</f>
        <v>0.24981720692176457</v>
      </c>
      <c r="K6" s="69">
        <f t="shared" si="3"/>
        <v>2.9868345489299382E-4</v>
      </c>
      <c r="L6" s="70"/>
      <c r="M6" s="71"/>
      <c r="N6" s="72">
        <f>分析係数表!H9</f>
        <v>5.1224917855464795E-4</v>
      </c>
      <c r="O6" s="73">
        <f t="shared" si="4"/>
        <v>1.0637703714164956E-2</v>
      </c>
      <c r="P6" s="67">
        <f>分析係数表!C9</f>
        <v>0.42124201973302378</v>
      </c>
      <c r="Q6" s="73">
        <f t="shared" si="5"/>
        <v>4.4810477978763346E-3</v>
      </c>
      <c r="R6" s="74">
        <v>5.9280545995366862E-3</v>
      </c>
      <c r="S6" s="75">
        <f t="shared" si="6"/>
        <v>7.1236626145863968E-3</v>
      </c>
      <c r="T6" s="76">
        <f>分析係数表!F9</f>
        <v>0.68072142334876917</v>
      </c>
      <c r="U6" s="77">
        <f t="shared" si="7"/>
        <v>4.8492297544576665E-3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投入係数表!P7</f>
        <v>0</v>
      </c>
      <c r="E7" s="68">
        <f t="shared" si="0"/>
        <v>0</v>
      </c>
      <c r="F7" s="67">
        <f>分析係数表!C10</f>
        <v>0.36396764732023823</v>
      </c>
      <c r="G7" s="68">
        <f t="shared" si="1"/>
        <v>0</v>
      </c>
      <c r="H7" s="68">
        <v>2.7580137944296609E-4</v>
      </c>
      <c r="I7" s="68">
        <f t="shared" si="2"/>
        <v>2.7580137944296609E-4</v>
      </c>
      <c r="J7" s="67">
        <f>分析係数表!G10</f>
        <v>0.17997125059894586</v>
      </c>
      <c r="K7" s="69">
        <f t="shared" si="3"/>
        <v>4.9636319175265004E-5</v>
      </c>
      <c r="L7" s="70"/>
      <c r="M7" s="71"/>
      <c r="N7" s="72">
        <f>分析係数表!H10</f>
        <v>1.1645238378928864E-3</v>
      </c>
      <c r="O7" s="73">
        <f t="shared" si="4"/>
        <v>2.4183268757092251E-2</v>
      </c>
      <c r="P7" s="67">
        <f>分析係数表!C10</f>
        <v>0.36396764732023823</v>
      </c>
      <c r="Q7" s="73">
        <f t="shared" si="5"/>
        <v>8.8019274340318879E-3</v>
      </c>
      <c r="R7" s="74">
        <v>1.7989997836265075E-2</v>
      </c>
      <c r="S7" s="75">
        <f t="shared" si="6"/>
        <v>1.8265799215708041E-2</v>
      </c>
      <c r="T7" s="76">
        <f>分析係数表!F10</f>
        <v>0.526018207954001</v>
      </c>
      <c r="U7" s="77">
        <f t="shared" si="7"/>
        <v>9.6081429702943415E-3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投入係数表!P8</f>
        <v>2.6796746676459061E-4</v>
      </c>
      <c r="E8" s="68">
        <f t="shared" si="0"/>
        <v>2.6796746676459062E-2</v>
      </c>
      <c r="F8" s="67">
        <f>分析係数表!C11</f>
        <v>1.3444674968404846E-2</v>
      </c>
      <c r="G8" s="68">
        <f t="shared" si="1"/>
        <v>3.602735492756749E-4</v>
      </c>
      <c r="H8" s="68">
        <v>1.9845405377284808E-2</v>
      </c>
      <c r="I8" s="68">
        <f t="shared" si="2"/>
        <v>1.9845405377284808E-2</v>
      </c>
      <c r="J8" s="67">
        <f>分析係数表!G11</f>
        <v>0.34123955862637928</v>
      </c>
      <c r="K8" s="69">
        <f t="shared" si="3"/>
        <v>6.772037371706242E-3</v>
      </c>
      <c r="L8" s="70"/>
      <c r="M8" s="71"/>
      <c r="N8" s="72">
        <f>分析係数表!H11</f>
        <v>-1.9911880294914216E-5</v>
      </c>
      <c r="O8" s="73">
        <f t="shared" si="4"/>
        <v>-4.1350321647537768E-4</v>
      </c>
      <c r="P8" s="67">
        <f>分析係数表!C11</f>
        <v>1.3444674968404846E-2</v>
      </c>
      <c r="Q8" s="73">
        <f t="shared" si="5"/>
        <v>-5.5594163439014008E-6</v>
      </c>
      <c r="R8" s="74">
        <v>1.9878474908692403E-2</v>
      </c>
      <c r="S8" s="75">
        <f t="shared" si="6"/>
        <v>3.972388028597721E-2</v>
      </c>
      <c r="T8" s="76">
        <f>分析係数表!F11</f>
        <v>0.57409508095287198</v>
      </c>
      <c r="U8" s="77">
        <f t="shared" si="7"/>
        <v>2.2805284268540282E-2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投入係数表!P9</f>
        <v>0</v>
      </c>
      <c r="E9" s="68">
        <f t="shared" si="0"/>
        <v>0</v>
      </c>
      <c r="F9" s="67">
        <f>分析係数表!C12</f>
        <v>0.28285269962977577</v>
      </c>
      <c r="G9" s="68">
        <f t="shared" si="1"/>
        <v>0</v>
      </c>
      <c r="H9" s="68">
        <v>1.2542632719926192E-3</v>
      </c>
      <c r="I9" s="68">
        <f t="shared" si="2"/>
        <v>1.2542632719926192E-3</v>
      </c>
      <c r="J9" s="67">
        <f>分析係数表!G12</f>
        <v>0.13743688539340115</v>
      </c>
      <c r="K9" s="69">
        <f t="shared" si="3"/>
        <v>1.7238203756600194E-4</v>
      </c>
      <c r="L9" s="70"/>
      <c r="M9" s="71"/>
      <c r="N9" s="72">
        <f>分析係数表!H12</f>
        <v>7.6503049889858399E-2</v>
      </c>
      <c r="O9" s="73">
        <f t="shared" si="4"/>
        <v>1.5887127047319878</v>
      </c>
      <c r="P9" s="67">
        <f>分析係数表!C12</f>
        <v>0.28285269962977577</v>
      </c>
      <c r="Q9" s="73">
        <f t="shared" si="5"/>
        <v>0.44937167746956558</v>
      </c>
      <c r="R9" s="74">
        <v>0.54713853129902401</v>
      </c>
      <c r="S9" s="75">
        <f t="shared" si="6"/>
        <v>0.54839279457101664</v>
      </c>
      <c r="T9" s="76">
        <f>分析係数表!F12</f>
        <v>0.33885954419874881</v>
      </c>
      <c r="U9" s="77">
        <f t="shared" si="7"/>
        <v>0.18582813241021279</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投入係数表!P10</f>
        <v>1.2951760893621879E-3</v>
      </c>
      <c r="E10" s="68">
        <f t="shared" si="0"/>
        <v>0.12951760893621878</v>
      </c>
      <c r="F10" s="67">
        <f>分析係数表!C13</f>
        <v>8.2857707463935726E-2</v>
      </c>
      <c r="G10" s="68">
        <f t="shared" si="1"/>
        <v>1.0731532152665643E-2</v>
      </c>
      <c r="H10" s="68">
        <v>1.3398242554460997E-2</v>
      </c>
      <c r="I10" s="68">
        <f t="shared" si="2"/>
        <v>1.3398242554460997E-2</v>
      </c>
      <c r="J10" s="67">
        <f>分析係数表!G13</f>
        <v>0.24536311575828371</v>
      </c>
      <c r="K10" s="69">
        <f t="shared" si="3"/>
        <v>3.2874345388477764E-3</v>
      </c>
      <c r="L10" s="70"/>
      <c r="M10" s="71"/>
      <c r="N10" s="72">
        <f>分析係数表!H13</f>
        <v>1.5229376832013421E-2</v>
      </c>
      <c r="O10" s="73">
        <f t="shared" si="4"/>
        <v>0.31626326653649045</v>
      </c>
      <c r="P10" s="67">
        <f>分析係数表!C13</f>
        <v>8.2857707463935726E-2</v>
      </c>
      <c r="Q10" s="73">
        <f t="shared" si="5"/>
        <v>2.620484922026926E-2</v>
      </c>
      <c r="R10" s="74">
        <v>2.9020577772188947E-2</v>
      </c>
      <c r="S10" s="75">
        <f t="shared" si="6"/>
        <v>4.2418820326649946E-2</v>
      </c>
      <c r="T10" s="76">
        <f>分析係数表!F13</f>
        <v>0.38525314111513148</v>
      </c>
      <c r="U10" s="77">
        <f t="shared" si="7"/>
        <v>1.6341983773240278E-2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投入係数表!P11</f>
        <v>3.662222045782738E-3</v>
      </c>
      <c r="E11" s="68">
        <f t="shared" si="0"/>
        <v>0.36622220457827381</v>
      </c>
      <c r="F11" s="67">
        <f>分析係数表!C14</f>
        <v>0.18904232356765083</v>
      </c>
      <c r="G11" s="68">
        <f t="shared" si="1"/>
        <v>6.9231496495544456E-2</v>
      </c>
      <c r="H11" s="68">
        <v>0.10282601453969815</v>
      </c>
      <c r="I11" s="68">
        <f t="shared" si="2"/>
        <v>0.10282601453969815</v>
      </c>
      <c r="J11" s="67">
        <f>分析係数表!G14</f>
        <v>0.16324783844948645</v>
      </c>
      <c r="K11" s="69">
        <f t="shared" si="3"/>
        <v>1.678612460998119E-2</v>
      </c>
      <c r="L11" s="70"/>
      <c r="M11" s="71"/>
      <c r="N11" s="72">
        <f>分析係数表!H14</f>
        <v>1.012936620163862E-3</v>
      </c>
      <c r="O11" s="73">
        <f t="shared" si="4"/>
        <v>2.1035308786505506E-2</v>
      </c>
      <c r="P11" s="67">
        <f>分析係数表!C14</f>
        <v>0.18904232356765083</v>
      </c>
      <c r="Q11" s="73">
        <f t="shared" si="5"/>
        <v>3.9765636499640225E-3</v>
      </c>
      <c r="R11" s="74">
        <v>2.2975917960244147E-2</v>
      </c>
      <c r="S11" s="75">
        <f t="shared" si="6"/>
        <v>0.12580193249994231</v>
      </c>
      <c r="T11" s="76">
        <f>分析係数表!F14</f>
        <v>0.31391081065397786</v>
      </c>
      <c r="U11" s="77">
        <f t="shared" si="7"/>
        <v>3.9490586612893896E-2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投入係数表!P12</f>
        <v>9.1257809514830018E-3</v>
      </c>
      <c r="E12" s="68">
        <f t="shared" si="0"/>
        <v>0.91257809514830013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0.1407978452098661</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投入係数表!P13</f>
        <v>3.0369646233320267E-3</v>
      </c>
      <c r="E13" s="68">
        <f t="shared" si="0"/>
        <v>0.30369646233320269</v>
      </c>
      <c r="F13" s="67">
        <f>分析係数表!C16</f>
        <v>0.18624360370728099</v>
      </c>
      <c r="G13" s="68">
        <f t="shared" si="1"/>
        <v>5.6561523578088191E-2</v>
      </c>
      <c r="H13" s="68">
        <v>0.12259631800355426</v>
      </c>
      <c r="I13" s="68">
        <f t="shared" si="2"/>
        <v>0.12259631800355426</v>
      </c>
      <c r="J13" s="67">
        <f>分析係数表!G16</f>
        <v>3.3443467200273011E-2</v>
      </c>
      <c r="K13" s="69">
        <f t="shared" si="3"/>
        <v>4.1000459400261065E-3</v>
      </c>
      <c r="L13" s="70"/>
      <c r="M13" s="71"/>
      <c r="N13" s="72">
        <f>分析係数表!H16</f>
        <v>1.544069969062719E-2</v>
      </c>
      <c r="O13" s="73">
        <f t="shared" si="4"/>
        <v>0.32065173615650339</v>
      </c>
      <c r="P13" s="67">
        <f>分析係数表!C16</f>
        <v>0.18624360370728099</v>
      </c>
      <c r="Q13" s="73">
        <f t="shared" si="5"/>
        <v>5.9719334876783443E-2</v>
      </c>
      <c r="R13" s="74">
        <v>0.1092323998109814</v>
      </c>
      <c r="S13" s="75">
        <f t="shared" si="6"/>
        <v>0.23182871781453568</v>
      </c>
      <c r="T13" s="76">
        <f>分析係数表!F16</f>
        <v>0.28910915662276826</v>
      </c>
      <c r="U13" s="77">
        <f t="shared" si="7"/>
        <v>6.7023805088298138E-2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投入係数表!P14</f>
        <v>5.0219088215882534E-3</v>
      </c>
      <c r="E14" s="68">
        <f t="shared" si="0"/>
        <v>0.50219088215882535</v>
      </c>
      <c r="F14" s="67">
        <f>分析係数表!C17</f>
        <v>8.6758716707685424E-2</v>
      </c>
      <c r="G14" s="68">
        <f t="shared" si="1"/>
        <v>4.3569436478400163E-2</v>
      </c>
      <c r="H14" s="68">
        <v>5.2017240383783664E-2</v>
      </c>
      <c r="I14" s="68">
        <f t="shared" si="2"/>
        <v>5.2017240383783664E-2</v>
      </c>
      <c r="J14" s="67">
        <f>分析係数表!G17</f>
        <v>0.21883055467982124</v>
      </c>
      <c r="K14" s="69">
        <f t="shared" si="3"/>
        <v>1.1382961566096977E-2</v>
      </c>
      <c r="L14" s="70"/>
      <c r="M14" s="71"/>
      <c r="N14" s="72">
        <f>分析係数表!H17</f>
        <v>2.866347284388861E-3</v>
      </c>
      <c r="O14" s="73">
        <f t="shared" si="4"/>
        <v>5.9524454952302353E-2</v>
      </c>
      <c r="P14" s="67">
        <f>分析係数表!C17</f>
        <v>8.6758716707685424E-2</v>
      </c>
      <c r="Q14" s="73">
        <f t="shared" si="5"/>
        <v>5.1642653243861823E-3</v>
      </c>
      <c r="R14" s="74">
        <v>1.0856107811568011E-2</v>
      </c>
      <c r="S14" s="75">
        <f t="shared" si="6"/>
        <v>6.2873348195351675E-2</v>
      </c>
      <c r="T14" s="76">
        <f>分析係数表!F17</f>
        <v>0.34508465775272146</v>
      </c>
      <c r="U14" s="77">
        <f t="shared" si="7"/>
        <v>2.169662784376062E-2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投入係数表!P15</f>
        <v>3.6870338482609408E-3</v>
      </c>
      <c r="E15" s="68">
        <f t="shared" si="0"/>
        <v>0.3687033848260941</v>
      </c>
      <c r="F15" s="67">
        <f>分析係数表!C18</f>
        <v>0.36451017494166671</v>
      </c>
      <c r="G15" s="68">
        <f t="shared" si="1"/>
        <v>0.13439613530454422</v>
      </c>
      <c r="H15" s="68">
        <v>0.16480840244501577</v>
      </c>
      <c r="I15" s="68">
        <f t="shared" si="2"/>
        <v>0.16480840244501577</v>
      </c>
      <c r="J15" s="67">
        <f>分析係数表!G18</f>
        <v>0.21601264645713222</v>
      </c>
      <c r="K15" s="69">
        <f t="shared" si="3"/>
        <v>3.5600699170519959E-2</v>
      </c>
      <c r="L15" s="70"/>
      <c r="M15" s="71"/>
      <c r="N15" s="72">
        <f>分析係数表!H18</f>
        <v>4.846294736294444E-4</v>
      </c>
      <c r="O15" s="73">
        <f t="shared" si="4"/>
        <v>1.0064134736473305E-2</v>
      </c>
      <c r="P15" s="67">
        <f>分析係数表!C18</f>
        <v>0.36451017494166671</v>
      </c>
      <c r="Q15" s="73">
        <f t="shared" si="5"/>
        <v>3.6684795134283893E-3</v>
      </c>
      <c r="R15" s="74">
        <v>1.0030723779065697E-2</v>
      </c>
      <c r="S15" s="75">
        <f t="shared" si="6"/>
        <v>0.17483912622408146</v>
      </c>
      <c r="T15" s="76">
        <f>分析係数表!F18</f>
        <v>0.4650429076224129</v>
      </c>
      <c r="U15" s="77">
        <f t="shared" si="7"/>
        <v>8.1307695625408904E-2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投入係数表!P16</f>
        <v>0.23612399946406507</v>
      </c>
      <c r="E16" s="68">
        <f t="shared" si="0"/>
        <v>23.612399946406505</v>
      </c>
      <c r="F16" s="67">
        <f>分析係数表!C19</f>
        <v>0.20084535872916243</v>
      </c>
      <c r="G16" s="68">
        <f t="shared" si="1"/>
        <v>4.7424409376924705</v>
      </c>
      <c r="H16" s="68">
        <v>5.4000630788946697</v>
      </c>
      <c r="I16" s="68">
        <f t="shared" si="2"/>
        <v>5.4000630788946697</v>
      </c>
      <c r="J16" s="67">
        <f>分析係数表!G19</f>
        <v>5.7675100625652016E-2</v>
      </c>
      <c r="K16" s="69">
        <f t="shared" si="3"/>
        <v>0.3114491814601183</v>
      </c>
      <c r="L16" s="70"/>
      <c r="M16" s="71"/>
      <c r="N16" s="72">
        <f>分析係数表!H19</f>
        <v>-1.1304809457757749E-4</v>
      </c>
      <c r="O16" s="73">
        <f t="shared" si="4"/>
        <v>-2.34763116450537E-3</v>
      </c>
      <c r="P16" s="67">
        <f>分析係数表!C19</f>
        <v>0.20084535872916243</v>
      </c>
      <c r="Q16" s="73">
        <f t="shared" si="5"/>
        <v>-4.715108233988424E-4</v>
      </c>
      <c r="R16" s="74">
        <v>1.1670142230464546E-3</v>
      </c>
      <c r="S16" s="75">
        <f t="shared" si="6"/>
        <v>5.4012300931177162</v>
      </c>
      <c r="T16" s="76">
        <f>分析係数表!F19</f>
        <v>0.24248712237187039</v>
      </c>
      <c r="U16" s="77">
        <f t="shared" si="7"/>
        <v>1.3097287425484645</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投入係数表!P17</f>
        <v>6.8351553466953166E-2</v>
      </c>
      <c r="E17" s="68">
        <f t="shared" si="0"/>
        <v>6.8351553466953163</v>
      </c>
      <c r="F17" s="67">
        <f>分析係数表!C20</f>
        <v>4.0655503382211911E-2</v>
      </c>
      <c r="G17" s="68">
        <f t="shared" si="1"/>
        <v>0.27788668131551525</v>
      </c>
      <c r="H17" s="68">
        <v>0.28936715901288518</v>
      </c>
      <c r="I17" s="68">
        <f t="shared" si="2"/>
        <v>0.28936715901288518</v>
      </c>
      <c r="J17" s="67">
        <f>分析係数表!G20</f>
        <v>0.10009738747512385</v>
      </c>
      <c r="K17" s="69">
        <f t="shared" si="3"/>
        <v>2.8964896638288544E-2</v>
      </c>
      <c r="L17" s="70"/>
      <c r="M17" s="71"/>
      <c r="N17" s="72">
        <f>分析係数表!H20</f>
        <v>5.4629207067175944E-4</v>
      </c>
      <c r="O17" s="73">
        <f t="shared" si="4"/>
        <v>1.1344660826203508E-2</v>
      </c>
      <c r="P17" s="67">
        <f>分析係数表!C20</f>
        <v>4.0655503382211911E-2</v>
      </c>
      <c r="Q17" s="73">
        <f t="shared" si="5"/>
        <v>4.6122289658976371E-4</v>
      </c>
      <c r="R17" s="74">
        <v>8.4387185641151543E-4</v>
      </c>
      <c r="S17" s="75">
        <f t="shared" si="6"/>
        <v>0.29021103086929667</v>
      </c>
      <c r="T17" s="76">
        <f>分析係数表!F20</f>
        <v>0.22636236609222171</v>
      </c>
      <c r="U17" s="77">
        <f t="shared" si="7"/>
        <v>6.5692855613636789E-2</v>
      </c>
      <c r="V17" s="78">
        <f>分析係数表!D20</f>
        <v>2.4840863219996893E-2</v>
      </c>
      <c r="W17" s="79">
        <f t="shared" si="8"/>
        <v>0</v>
      </c>
      <c r="X17" s="67">
        <f>分析係数表!E20</f>
        <v>2.6336960663928526E-2</v>
      </c>
      <c r="Y17" s="80">
        <f t="shared" si="9"/>
        <v>0</v>
      </c>
    </row>
    <row r="18" spans="1:25" x14ac:dyDescent="0.15">
      <c r="A18" s="6" t="s">
        <v>6</v>
      </c>
      <c r="B18" s="5" t="s">
        <v>34</v>
      </c>
      <c r="C18" s="66">
        <f>最終需要_まとめ!C19</f>
        <v>100</v>
      </c>
      <c r="D18" s="67">
        <f>投入係数表!P18</f>
        <v>7.3477671858949864E-2</v>
      </c>
      <c r="E18" s="68">
        <f t="shared" si="0"/>
        <v>7.3477671858949867</v>
      </c>
      <c r="F18" s="67">
        <f>分析係数表!C21</f>
        <v>0.20026093416848378</v>
      </c>
      <c r="G18" s="68">
        <f t="shared" si="1"/>
        <v>1.4714707206998612</v>
      </c>
      <c r="H18" s="68">
        <v>1.5083647183187299</v>
      </c>
      <c r="I18" s="68">
        <f t="shared" si="2"/>
        <v>101.50836471831873</v>
      </c>
      <c r="J18" s="67">
        <f>分析係数表!G21</f>
        <v>0.28530595433635869</v>
      </c>
      <c r="K18" s="69">
        <f t="shared" si="3"/>
        <v>28.960940869083089</v>
      </c>
      <c r="L18" s="70"/>
      <c r="M18" s="71"/>
      <c r="N18" s="72">
        <f>分析係数表!H21</f>
        <v>9.3136214282663271E-4</v>
      </c>
      <c r="O18" s="73">
        <f t="shared" si="4"/>
        <v>1.9341279480299924E-2</v>
      </c>
      <c r="P18" s="67">
        <f>分析係数表!C21</f>
        <v>0.20026093416848378</v>
      </c>
      <c r="Q18" s="73">
        <f t="shared" si="5"/>
        <v>3.8733026967385895E-3</v>
      </c>
      <c r="R18" s="74">
        <v>1.1494092076415406E-2</v>
      </c>
      <c r="S18" s="75">
        <f t="shared" si="6"/>
        <v>101.51985881039515</v>
      </c>
      <c r="T18" s="76">
        <f>分析係数表!F21</f>
        <v>0.42843035575162391</v>
      </c>
      <c r="U18" s="77">
        <f t="shared" si="7"/>
        <v>43.494189225992223</v>
      </c>
      <c r="V18" s="78">
        <f>分析係数表!D21</f>
        <v>6.0977485770431279E-2</v>
      </c>
      <c r="W18" s="79">
        <f t="shared" si="8"/>
        <v>6</v>
      </c>
      <c r="X18" s="67">
        <f>分析係数表!E21</f>
        <v>5.1608549154661891E-2</v>
      </c>
      <c r="Y18" s="80">
        <f t="shared" si="9"/>
        <v>5</v>
      </c>
    </row>
    <row r="19" spans="1:25" x14ac:dyDescent="0.15">
      <c r="A19" s="6" t="s">
        <v>7</v>
      </c>
      <c r="B19" s="5" t="s">
        <v>266</v>
      </c>
      <c r="C19" s="81"/>
      <c r="D19" s="67">
        <f>投入係数表!P19</f>
        <v>1.0817945880496436E-3</v>
      </c>
      <c r="E19" s="68">
        <f t="shared" si="0"/>
        <v>0.10817945880496435</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9.0036990684154807E-4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投入係数表!P20</f>
        <v>5.1112313105097838E-4</v>
      </c>
      <c r="E20" s="68">
        <f t="shared" si="0"/>
        <v>5.111231310509784E-2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4.7352787693148089E-4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投入係数表!P21</f>
        <v>4.9623604956405666E-6</v>
      </c>
      <c r="E21" s="68">
        <f t="shared" si="0"/>
        <v>4.9623604956405669E-4</v>
      </c>
      <c r="F21" s="67">
        <f>分析係数表!C24</f>
        <v>0.65025853558407531</v>
      </c>
      <c r="G21" s="68">
        <f t="shared" si="1"/>
        <v>3.2268172689355014E-4</v>
      </c>
      <c r="H21" s="68">
        <v>1.2400252978296496E-2</v>
      </c>
      <c r="I21" s="68">
        <f t="shared" si="2"/>
        <v>1.2400252978296496E-2</v>
      </c>
      <c r="J21" s="67">
        <f>分析係数表!G24</f>
        <v>0.20860957299762456</v>
      </c>
      <c r="K21" s="69">
        <f t="shared" si="3"/>
        <v>2.5868114788649543E-3</v>
      </c>
      <c r="L21" s="70"/>
      <c r="M21" s="71"/>
      <c r="N21" s="72">
        <f>分析係数表!H24</f>
        <v>1.012294301444671E-3</v>
      </c>
      <c r="O21" s="73">
        <f t="shared" si="4"/>
        <v>2.1021969973070813E-2</v>
      </c>
      <c r="P21" s="67">
        <f>分析係数表!C24</f>
        <v>0.65025853558407531</v>
      </c>
      <c r="Q21" s="73">
        <f t="shared" si="5"/>
        <v>1.366971540978143E-2</v>
      </c>
      <c r="R21" s="74">
        <v>2.8525674024345398E-2</v>
      </c>
      <c r="S21" s="75">
        <f t="shared" si="6"/>
        <v>4.0925927002641894E-2</v>
      </c>
      <c r="T21" s="76">
        <f>分析係数表!F24</f>
        <v>0.3934811577649211</v>
      </c>
      <c r="U21" s="77">
        <f t="shared" si="7"/>
        <v>1.6103581139602179E-2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投入係数表!P22</f>
        <v>2.7689971565674361E-3</v>
      </c>
      <c r="E22" s="68">
        <f t="shared" si="0"/>
        <v>0.27689971565674359</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8.9436744079593785E-3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投入係数表!P23</f>
        <v>8.3863892376325572E-4</v>
      </c>
      <c r="E23" s="68">
        <f t="shared" si="0"/>
        <v>8.3863892376325577E-2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0.20096923261375091</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投入係数表!P24</f>
        <v>3.4736523469483967E-5</v>
      </c>
      <c r="E24" s="68">
        <f t="shared" si="0"/>
        <v>3.4736523469483969E-3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0.18767043561936539</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投入係数表!P25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0.15253600103239295</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投入係数表!P26</f>
        <v>2.9972657393669022E-3</v>
      </c>
      <c r="E26" s="68">
        <f t="shared" si="0"/>
        <v>0.29972657393669022</v>
      </c>
      <c r="F26" s="67">
        <f>分析係数表!C29</f>
        <v>0.21798273531536294</v>
      </c>
      <c r="G26" s="68">
        <f t="shared" si="1"/>
        <v>6.5335218433422104E-2</v>
      </c>
      <c r="H26" s="68">
        <v>0.10148901838439846</v>
      </c>
      <c r="I26" s="68">
        <f t="shared" si="2"/>
        <v>0.10148901838439846</v>
      </c>
      <c r="J26" s="67">
        <f>分析係数表!G29</f>
        <v>0.25500731246508535</v>
      </c>
      <c r="K26" s="69">
        <f t="shared" si="3"/>
        <v>2.588044182292509E-2</v>
      </c>
      <c r="L26" s="70"/>
      <c r="M26" s="71"/>
      <c r="N26" s="72">
        <f>分析係数表!H29</f>
        <v>1.0983971257521954E-2</v>
      </c>
      <c r="O26" s="73">
        <f t="shared" si="4"/>
        <v>0.22810037913990955</v>
      </c>
      <c r="P26" s="67">
        <f>分析係数表!C29</f>
        <v>0.21798273531536294</v>
      </c>
      <c r="Q26" s="73">
        <f t="shared" si="5"/>
        <v>4.9721944571388836E-2</v>
      </c>
      <c r="R26" s="74">
        <v>7.6688567790117762E-2</v>
      </c>
      <c r="S26" s="75">
        <f t="shared" si="6"/>
        <v>0.17817758617451623</v>
      </c>
      <c r="T26" s="76">
        <f>分析係数表!F29</f>
        <v>0.40506035137493174</v>
      </c>
      <c r="U26" s="77">
        <f t="shared" si="7"/>
        <v>7.2172675662986727E-2</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投入係数表!P27</f>
        <v>3.8309423026345172E-3</v>
      </c>
      <c r="E27" s="68">
        <f t="shared" si="0"/>
        <v>0.38309423026345174</v>
      </c>
      <c r="F27" s="67">
        <f>分析係数表!C30</f>
        <v>1</v>
      </c>
      <c r="G27" s="68">
        <f t="shared" si="1"/>
        <v>0.38309423026345174</v>
      </c>
      <c r="H27" s="68">
        <v>0.487443083442686</v>
      </c>
      <c r="I27" s="68">
        <f t="shared" si="2"/>
        <v>0.487443083442686</v>
      </c>
      <c r="J27" s="67">
        <f>分析係数表!G30</f>
        <v>0.34480244300890089</v>
      </c>
      <c r="K27" s="69">
        <f t="shared" si="3"/>
        <v>0.16807156599882966</v>
      </c>
      <c r="L27" s="70"/>
      <c r="M27" s="71"/>
      <c r="N27" s="72">
        <f>分析係数表!H30</f>
        <v>0</v>
      </c>
      <c r="O27" s="73">
        <f t="shared" si="4"/>
        <v>0</v>
      </c>
      <c r="P27" s="67">
        <f>分析係数表!C30</f>
        <v>1</v>
      </c>
      <c r="Q27" s="73">
        <f t="shared" si="5"/>
        <v>0</v>
      </c>
      <c r="R27" s="74">
        <v>0.12732253016651371</v>
      </c>
      <c r="S27" s="75">
        <f t="shared" si="6"/>
        <v>0.61476561360919968</v>
      </c>
      <c r="T27" s="76">
        <f>分析係数表!F30</f>
        <v>0.4506615325054556</v>
      </c>
      <c r="U27" s="77">
        <f t="shared" si="7"/>
        <v>0.27705121356077872</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投入係数表!P28</f>
        <v>2.4072410764352386E-2</v>
      </c>
      <c r="E28" s="68">
        <f t="shared" si="0"/>
        <v>2.4072410764352385</v>
      </c>
      <c r="F28" s="67">
        <f>分析係数表!C31</f>
        <v>0.99579475994795519</v>
      </c>
      <c r="G28" s="68">
        <f t="shared" si="1"/>
        <v>2.3971180498456857</v>
      </c>
      <c r="H28" s="68">
        <v>3.0471138416245975</v>
      </c>
      <c r="I28" s="68">
        <f t="shared" si="2"/>
        <v>3.0471138416245975</v>
      </c>
      <c r="J28" s="67">
        <f>分析係数表!G31</f>
        <v>7.0701677135993485E-2</v>
      </c>
      <c r="K28" s="69">
        <f t="shared" si="3"/>
        <v>0.21543605902715907</v>
      </c>
      <c r="L28" s="70"/>
      <c r="M28" s="71"/>
      <c r="N28" s="72">
        <f>分析係数表!H31</f>
        <v>0.174828557104864</v>
      </c>
      <c r="O28" s="73">
        <f t="shared" si="4"/>
        <v>3.6306049265008378</v>
      </c>
      <c r="P28" s="67">
        <f>分析係数表!C31</f>
        <v>0.99579475994795519</v>
      </c>
      <c r="Q28" s="73">
        <f t="shared" si="5"/>
        <v>3.6153373612507651</v>
      </c>
      <c r="R28" s="74">
        <v>4.1378090919790642</v>
      </c>
      <c r="S28" s="75">
        <f t="shared" si="6"/>
        <v>7.1849229336036622</v>
      </c>
      <c r="T28" s="76">
        <f>分析係数表!F31</f>
        <v>0.32317167652288298</v>
      </c>
      <c r="U28" s="77">
        <f t="shared" si="7"/>
        <v>2.3219635901404061</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投入係数表!P29</f>
        <v>6.5999394592019536E-4</v>
      </c>
      <c r="E29" s="68">
        <f t="shared" si="0"/>
        <v>6.5999394592019534E-2</v>
      </c>
      <c r="F29" s="67">
        <f>分析係数表!C32</f>
        <v>0.99964031202931458</v>
      </c>
      <c r="G29" s="68">
        <f t="shared" si="1"/>
        <v>6.5975655403712266E-2</v>
      </c>
      <c r="H29" s="68">
        <v>9.6286265435328144E-2</v>
      </c>
      <c r="I29" s="68">
        <f t="shared" si="2"/>
        <v>9.6286265435328144E-2</v>
      </c>
      <c r="J29" s="67">
        <f>分析係数表!G32</f>
        <v>0.14056358670308441</v>
      </c>
      <c r="K29" s="69">
        <f t="shared" si="3"/>
        <v>1.3534342819834948E-2</v>
      </c>
      <c r="L29" s="70"/>
      <c r="M29" s="71"/>
      <c r="N29" s="72">
        <f>分析係数表!H32</f>
        <v>5.58720937888101E-3</v>
      </c>
      <c r="O29" s="73">
        <f t="shared" si="4"/>
        <v>0.1160276686616475</v>
      </c>
      <c r="P29" s="67">
        <f>分析係数表!C32</f>
        <v>0.99964031202931458</v>
      </c>
      <c r="Q29" s="73">
        <f t="shared" si="5"/>
        <v>0.11598593490496323</v>
      </c>
      <c r="R29" s="74">
        <v>0.16878025227713048</v>
      </c>
      <c r="S29" s="75">
        <f t="shared" si="6"/>
        <v>0.26506651771245859</v>
      </c>
      <c r="T29" s="76">
        <f>分析係数表!F32</f>
        <v>0.48930784091666113</v>
      </c>
      <c r="U29" s="77">
        <f t="shared" si="7"/>
        <v>0.12969912548118104</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投入係数表!P30</f>
        <v>8.4360128425889632E-5</v>
      </c>
      <c r="E30" s="68">
        <f t="shared" si="0"/>
        <v>8.4360128425889636E-3</v>
      </c>
      <c r="F30" s="67">
        <f>分析係数表!C33</f>
        <v>0.86108134654879898</v>
      </c>
      <c r="G30" s="68">
        <f t="shared" si="1"/>
        <v>7.2640932979994664E-3</v>
      </c>
      <c r="H30" s="68">
        <v>4.8937791566519007E-2</v>
      </c>
      <c r="I30" s="68">
        <f t="shared" si="2"/>
        <v>4.8937791566519007E-2</v>
      </c>
      <c r="J30" s="67">
        <f>分析係数表!G33</f>
        <v>0.50957339603627816</v>
      </c>
      <c r="K30" s="69">
        <f t="shared" si="3"/>
        <v>2.4937396643066625E-2</v>
      </c>
      <c r="L30" s="70"/>
      <c r="M30" s="71"/>
      <c r="N30" s="72">
        <f>分析係数表!H33</f>
        <v>9.6636851302253027E-4</v>
      </c>
      <c r="O30" s="73">
        <f t="shared" si="4"/>
        <v>2.0068244812490508E-2</v>
      </c>
      <c r="P30" s="67">
        <f>分析係数表!C33</f>
        <v>0.86108134654879898</v>
      </c>
      <c r="Q30" s="73">
        <f t="shared" si="5"/>
        <v>1.7280391266010275E-2</v>
      </c>
      <c r="R30" s="74">
        <v>9.1769364229031855E-2</v>
      </c>
      <c r="S30" s="75">
        <f t="shared" si="6"/>
        <v>0.14070715579555088</v>
      </c>
      <c r="T30" s="76">
        <f>分析係数表!F33</f>
        <v>0.6614299372109248</v>
      </c>
      <c r="U30" s="77">
        <f t="shared" si="7"/>
        <v>9.3067925222979034E-2</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投入係数表!P31</f>
        <v>4.6318672866309044E-2</v>
      </c>
      <c r="E31" s="68">
        <f t="shared" si="0"/>
        <v>4.6318672866309045</v>
      </c>
      <c r="F31" s="67">
        <f>分析係数表!C34</f>
        <v>0.32336264537596071</v>
      </c>
      <c r="G31" s="68">
        <f t="shared" si="1"/>
        <v>1.4977728588353425</v>
      </c>
      <c r="H31" s="68">
        <v>1.6405628515495199</v>
      </c>
      <c r="I31" s="68">
        <f t="shared" si="2"/>
        <v>1.6405628515495199</v>
      </c>
      <c r="J31" s="67">
        <f>分析係数表!G34</f>
        <v>0.42577322034702936</v>
      </c>
      <c r="K31" s="69">
        <f t="shared" si="3"/>
        <v>0.69850772848594456</v>
      </c>
      <c r="L31" s="70"/>
      <c r="M31" s="71"/>
      <c r="N31" s="72">
        <f>分析係数表!H34</f>
        <v>0.1563846962426603</v>
      </c>
      <c r="O31" s="73">
        <f t="shared" si="4"/>
        <v>3.2475875681304429</v>
      </c>
      <c r="P31" s="67">
        <f>分析係数表!C34</f>
        <v>0.32336264537596071</v>
      </c>
      <c r="Q31" s="73">
        <f t="shared" si="5"/>
        <v>1.050148507120743</v>
      </c>
      <c r="R31" s="74">
        <v>1.1829470894572132</v>
      </c>
      <c r="S31" s="75">
        <f t="shared" si="6"/>
        <v>2.823509941006733</v>
      </c>
      <c r="T31" s="76">
        <f>分析係数表!F34</f>
        <v>0.70466108064911737</v>
      </c>
      <c r="U31" s="77">
        <f t="shared" si="7"/>
        <v>1.9896175662533302</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投入係数表!P32</f>
        <v>1.1309219569564851E-2</v>
      </c>
      <c r="E32" s="68">
        <f t="shared" si="0"/>
        <v>1.130921956956485</v>
      </c>
      <c r="F32" s="67">
        <f>分析係数表!C35</f>
        <v>0.71309503437584931</v>
      </c>
      <c r="G32" s="68">
        <f t="shared" si="1"/>
        <v>0.80645483177228749</v>
      </c>
      <c r="H32" s="68">
        <v>0.98639669244561101</v>
      </c>
      <c r="I32" s="68">
        <f t="shared" si="2"/>
        <v>0.98639669244561101</v>
      </c>
      <c r="J32" s="67">
        <f>分析係数表!G35</f>
        <v>0.31495703902204752</v>
      </c>
      <c r="K32" s="69">
        <f t="shared" si="3"/>
        <v>0.31067258155381094</v>
      </c>
      <c r="L32" s="70"/>
      <c r="M32" s="71"/>
      <c r="N32" s="72">
        <f>分析係数表!H35</f>
        <v>4.5217953193592612E-2</v>
      </c>
      <c r="O32" s="73">
        <f t="shared" si="4"/>
        <v>0.9390257881752786</v>
      </c>
      <c r="P32" s="67">
        <f>分析係数表!C35</f>
        <v>0.71309503437584931</v>
      </c>
      <c r="Q32" s="73">
        <f t="shared" si="5"/>
        <v>0.66961462669865923</v>
      </c>
      <c r="R32" s="74">
        <v>1.00656867804508</v>
      </c>
      <c r="S32" s="75">
        <f t="shared" si="6"/>
        <v>1.9929653704906909</v>
      </c>
      <c r="T32" s="76">
        <f>分析係数表!F35</f>
        <v>0.6471226839613694</v>
      </c>
      <c r="U32" s="77">
        <f t="shared" si="7"/>
        <v>1.2896930995940008</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投入係数表!P33</f>
        <v>3.2056848801838059E-3</v>
      </c>
      <c r="E33" s="68">
        <f t="shared" si="0"/>
        <v>0.32056848801838062</v>
      </c>
      <c r="F33" s="67">
        <f>分析係数表!C36</f>
        <v>0.97060797996518033</v>
      </c>
      <c r="G33" s="68">
        <f t="shared" si="1"/>
        <v>0.31114633259601254</v>
      </c>
      <c r="H33" s="68">
        <v>0.43826946803145567</v>
      </c>
      <c r="I33" s="68">
        <f t="shared" si="2"/>
        <v>0.43826946803145567</v>
      </c>
      <c r="J33" s="67">
        <f>分析係数表!G36</f>
        <v>5.0335711627756477E-2</v>
      </c>
      <c r="K33" s="69">
        <f t="shared" si="3"/>
        <v>2.2060605558081588E-2</v>
      </c>
      <c r="L33" s="70"/>
      <c r="M33" s="71"/>
      <c r="N33" s="72">
        <f>分析係数表!H36</f>
        <v>0.16953071230897843</v>
      </c>
      <c r="O33" s="73">
        <f t="shared" si="4"/>
        <v>3.5205863932915178</v>
      </c>
      <c r="P33" s="67">
        <f>分析係数表!C36</f>
        <v>0.97060797996518033</v>
      </c>
      <c r="Q33" s="73">
        <f t="shared" si="5"/>
        <v>3.41710924748558</v>
      </c>
      <c r="R33" s="74">
        <v>3.6222585544004104</v>
      </c>
      <c r="S33" s="75">
        <f t="shared" si="6"/>
        <v>4.0605280224318658</v>
      </c>
      <c r="T33" s="76">
        <f>分析係数表!F36</f>
        <v>0.84929702794091477</v>
      </c>
      <c r="U33" s="77">
        <f t="shared" si="7"/>
        <v>3.4485943813221835</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投入係数表!P34</f>
        <v>2.0380414555595805E-2</v>
      </c>
      <c r="E34" s="68">
        <f t="shared" si="0"/>
        <v>2.0380414555595805</v>
      </c>
      <c r="F34" s="67">
        <f>分析係数表!C37</f>
        <v>0.36942311263039118</v>
      </c>
      <c r="G34" s="68">
        <f t="shared" si="1"/>
        <v>0.75289961818259332</v>
      </c>
      <c r="H34" s="68">
        <v>0.9286883957034725</v>
      </c>
      <c r="I34" s="68">
        <f t="shared" si="2"/>
        <v>0.9286883957034725</v>
      </c>
      <c r="J34" s="67">
        <f>分析係数表!G37</f>
        <v>0.39597111115274369</v>
      </c>
      <c r="K34" s="69">
        <f t="shared" si="3"/>
        <v>0.36773377596136292</v>
      </c>
      <c r="L34" s="70"/>
      <c r="M34" s="71"/>
      <c r="N34" s="72">
        <f>分析係数表!H37</f>
        <v>4.1543568960461748E-2</v>
      </c>
      <c r="O34" s="73">
        <f t="shared" si="4"/>
        <v>0.86272110592213669</v>
      </c>
      <c r="P34" s="67">
        <f>分析係数表!C37</f>
        <v>0.36942311263039118</v>
      </c>
      <c r="Q34" s="73">
        <f t="shared" si="5"/>
        <v>0.31870911628168913</v>
      </c>
      <c r="R34" s="74">
        <v>0.4554689842979236</v>
      </c>
      <c r="S34" s="75">
        <f t="shared" si="6"/>
        <v>1.3841573800013962</v>
      </c>
      <c r="T34" s="76">
        <f>分析係数表!F37</f>
        <v>0.66956741667759523</v>
      </c>
      <c r="U34" s="77">
        <f t="shared" si="7"/>
        <v>0.92678668120276342</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投入係数表!P35</f>
        <v>5.9250584317948364E-3</v>
      </c>
      <c r="E35" s="68">
        <f t="shared" si="0"/>
        <v>0.59250584317948363</v>
      </c>
      <c r="F35" s="67">
        <f>分析係数表!C38</f>
        <v>0.27616293516884927</v>
      </c>
      <c r="G35" s="68">
        <f t="shared" si="1"/>
        <v>0.1636281527571401</v>
      </c>
      <c r="H35" s="68">
        <v>0.25623598177514184</v>
      </c>
      <c r="I35" s="68">
        <f t="shared" si="2"/>
        <v>0.25623598177514184</v>
      </c>
      <c r="J35" s="67">
        <f>分析係数表!G38</f>
        <v>0.16816004220594116</v>
      </c>
      <c r="K35" s="69">
        <f t="shared" si="3"/>
        <v>4.3088653509988625E-2</v>
      </c>
      <c r="L35" s="70"/>
      <c r="M35" s="71"/>
      <c r="N35" s="72">
        <f>分析係数表!H38</f>
        <v>1.978405886979525E-2</v>
      </c>
      <c r="O35" s="73">
        <f t="shared" si="4"/>
        <v>0.4108487926018744</v>
      </c>
      <c r="P35" s="67">
        <f>分析係数表!C38</f>
        <v>0.27616293516884927</v>
      </c>
      <c r="Q35" s="73">
        <f t="shared" si="5"/>
        <v>0.11346120847551144</v>
      </c>
      <c r="R35" s="74">
        <v>0.19572924947455805</v>
      </c>
      <c r="S35" s="75">
        <f t="shared" si="6"/>
        <v>0.45196523124969989</v>
      </c>
      <c r="T35" s="76">
        <f>分析係数表!F38</f>
        <v>0.50796041491163135</v>
      </c>
      <c r="U35" s="77">
        <f t="shared" si="7"/>
        <v>0.22958044639122896</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投入係数表!P36</f>
        <v>0</v>
      </c>
      <c r="E36" s="68">
        <f t="shared" si="0"/>
        <v>0</v>
      </c>
      <c r="F36" s="67">
        <f>分析係数表!C39</f>
        <v>1</v>
      </c>
      <c r="G36" s="68">
        <f t="shared" si="1"/>
        <v>0</v>
      </c>
      <c r="H36" s="68">
        <v>2.7296128216599318E-2</v>
      </c>
      <c r="I36" s="68">
        <f t="shared" si="2"/>
        <v>2.7296128216599318E-2</v>
      </c>
      <c r="J36" s="67">
        <f>分析係数表!G39</f>
        <v>0.35248448442068531</v>
      </c>
      <c r="K36" s="69">
        <f t="shared" si="3"/>
        <v>9.621461681108931E-3</v>
      </c>
      <c r="L36" s="70"/>
      <c r="M36" s="71"/>
      <c r="N36" s="72">
        <f>分析係数表!H39</f>
        <v>3.7835784153932967E-3</v>
      </c>
      <c r="O36" s="73">
        <f t="shared" si="4"/>
        <v>7.8572280537039102E-2</v>
      </c>
      <c r="P36" s="67">
        <f>分析係数表!C39</f>
        <v>1</v>
      </c>
      <c r="Q36" s="73">
        <f t="shared" si="5"/>
        <v>7.8572280537039102E-2</v>
      </c>
      <c r="R36" s="74">
        <v>8.2999614565578153E-2</v>
      </c>
      <c r="S36" s="75">
        <f t="shared" si="6"/>
        <v>0.11029574278217746</v>
      </c>
      <c r="T36" s="76">
        <f>分析係数表!F39</f>
        <v>0.70432763167329249</v>
      </c>
      <c r="U36" s="77">
        <f t="shared" si="7"/>
        <v>7.7684339297417693E-2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投入係数表!P37</f>
        <v>2.6300510626895004E-4</v>
      </c>
      <c r="E37" s="68">
        <f t="shared" si="0"/>
        <v>2.6300510626895004E-2</v>
      </c>
      <c r="F37" s="67">
        <f>分析係数表!C40</f>
        <v>0.8594947788612175</v>
      </c>
      <c r="G37" s="68">
        <f t="shared" si="1"/>
        <v>2.2605151565200224E-2</v>
      </c>
      <c r="H37" s="68">
        <v>2.6155547439141981E-2</v>
      </c>
      <c r="I37" s="68">
        <f t="shared" si="2"/>
        <v>2.6155547439141981E-2</v>
      </c>
      <c r="J37" s="67">
        <f>分析係数表!G40</f>
        <v>0.52539426735800443</v>
      </c>
      <c r="K37" s="69">
        <f t="shared" si="3"/>
        <v>1.374197468413553E-2</v>
      </c>
      <c r="L37" s="70"/>
      <c r="M37" s="71"/>
      <c r="N37" s="72">
        <f>分析係数表!H40</f>
        <v>2.8625897198815951E-2</v>
      </c>
      <c r="O37" s="73">
        <f t="shared" si="4"/>
        <v>0.59446422893709416</v>
      </c>
      <c r="P37" s="67">
        <f>分析係数表!C40</f>
        <v>0.8594947788612175</v>
      </c>
      <c r="Q37" s="73">
        <f t="shared" si="5"/>
        <v>0.51093890099119188</v>
      </c>
      <c r="R37" s="74">
        <v>0.51328149727147299</v>
      </c>
      <c r="S37" s="75">
        <f t="shared" si="6"/>
        <v>0.53943704471061493</v>
      </c>
      <c r="T37" s="76">
        <f>分析係数表!F40</f>
        <v>0.72756745394375155</v>
      </c>
      <c r="U37" s="77">
        <f t="shared" si="7"/>
        <v>0.39247683718304377</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投入係数表!P38</f>
        <v>0</v>
      </c>
      <c r="E38" s="68">
        <f t="shared" si="0"/>
        <v>0</v>
      </c>
      <c r="F38" s="67">
        <f>分析係数表!C41</f>
        <v>0.99990471917963208</v>
      </c>
      <c r="G38" s="68">
        <f t="shared" si="1"/>
        <v>0</v>
      </c>
      <c r="H38" s="68">
        <v>1.7230579906162456E-3</v>
      </c>
      <c r="I38" s="68">
        <f t="shared" si="2"/>
        <v>1.7230579906162456E-3</v>
      </c>
      <c r="J38" s="67">
        <f>分析係数表!G41</f>
        <v>0.44685264209908465</v>
      </c>
      <c r="K38" s="69">
        <f t="shared" si="3"/>
        <v>7.6995301559680909E-4</v>
      </c>
      <c r="L38" s="70"/>
      <c r="M38" s="71"/>
      <c r="N38" s="72">
        <f>分析係数表!H41</f>
        <v>4.1570867506027356E-2</v>
      </c>
      <c r="O38" s="73">
        <f t="shared" si="4"/>
        <v>0.86328800549311102</v>
      </c>
      <c r="P38" s="67">
        <f>分析係数表!C41</f>
        <v>0.99990471917963208</v>
      </c>
      <c r="Q38" s="73">
        <f t="shared" si="5"/>
        <v>0.86320575070373384</v>
      </c>
      <c r="R38" s="74">
        <v>0.88274534854255515</v>
      </c>
      <c r="S38" s="75">
        <f t="shared" si="6"/>
        <v>0.88446840653317138</v>
      </c>
      <c r="T38" s="76">
        <f>分析係数表!F41</f>
        <v>0.55239581515617808</v>
      </c>
      <c r="U38" s="77">
        <f t="shared" si="7"/>
        <v>0.48857664640677712</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投入係数表!P39</f>
        <v>7.3442935335480384E-4</v>
      </c>
      <c r="E39" s="68">
        <f>$C$18*D39</f>
        <v>7.344293533548038E-2</v>
      </c>
      <c r="F39" s="67">
        <f>分析係数表!C42</f>
        <v>0.63104308840742951</v>
      </c>
      <c r="G39" s="68">
        <f>E39*F39</f>
        <v>4.6345656735808677E-2</v>
      </c>
      <c r="H39" s="68">
        <v>5.804260028755031E-2</v>
      </c>
      <c r="I39" s="68">
        <f>C39+H39</f>
        <v>5.804260028755031E-2</v>
      </c>
      <c r="J39" s="67">
        <f>分析係数表!G42</f>
        <v>0.48778127268328092</v>
      </c>
      <c r="K39" s="69">
        <f>I39*J39</f>
        <v>2.8312093438108258E-2</v>
      </c>
      <c r="L39" s="70"/>
      <c r="M39" s="71"/>
      <c r="N39" s="72">
        <f>分析係数表!H42</f>
        <v>1.0655104073296274E-2</v>
      </c>
      <c r="O39" s="73">
        <f t="shared" si="4"/>
        <v>0.22127090666134847</v>
      </c>
      <c r="P39" s="67">
        <f>分析係数表!C42</f>
        <v>0.63104308840742951</v>
      </c>
      <c r="Q39" s="73">
        <f>O39*P39</f>
        <v>0.1396314763142894</v>
      </c>
      <c r="R39" s="74">
        <v>0.15218407658966457</v>
      </c>
      <c r="S39" s="75">
        <f>I39+R39</f>
        <v>0.21022667687721489</v>
      </c>
      <c r="T39" s="76">
        <f>分析係数表!F42</f>
        <v>0.56029864159552034</v>
      </c>
      <c r="U39" s="77">
        <f>S39*T39</f>
        <v>0.11778972148144388</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投入係数表!P40</f>
        <v>2.5734801530391978E-2</v>
      </c>
      <c r="E40" s="68">
        <f>$C$18*D40</f>
        <v>2.5734801530391977</v>
      </c>
      <c r="F40" s="67">
        <f>分析係数表!C43</f>
        <v>0.62059958859811692</v>
      </c>
      <c r="G40" s="68">
        <f>E40*F40</f>
        <v>1.5971007242415451</v>
      </c>
      <c r="H40" s="68">
        <v>2.2581938132221566</v>
      </c>
      <c r="I40" s="68">
        <f>C40+H40</f>
        <v>2.2581938132221566</v>
      </c>
      <c r="J40" s="67">
        <f>分析係数表!G43</f>
        <v>0.36935703048307378</v>
      </c>
      <c r="K40" s="69">
        <f>I40*J40</f>
        <v>0.83407976110698467</v>
      </c>
      <c r="L40" s="70"/>
      <c r="M40" s="71"/>
      <c r="N40" s="72">
        <f>分析係数表!H43</f>
        <v>1.5056593096551102E-2</v>
      </c>
      <c r="O40" s="73">
        <f t="shared" si="4"/>
        <v>0.31267512572255901</v>
      </c>
      <c r="P40" s="67">
        <f>分析係数表!C43</f>
        <v>0.62059958859811692</v>
      </c>
      <c r="Q40" s="73">
        <f>O40*P40</f>
        <v>0.19404605438828462</v>
      </c>
      <c r="R40" s="74">
        <v>0.78136342837740391</v>
      </c>
      <c r="S40" s="75">
        <f>I40+R40</f>
        <v>3.0395572415995606</v>
      </c>
      <c r="T40" s="76">
        <f>分析係数表!F43</f>
        <v>0.6240370889543333</v>
      </c>
      <c r="U40" s="77">
        <f>S40*T40</f>
        <v>1.8967964527578529</v>
      </c>
      <c r="V40" s="78">
        <f>分析係数表!D43</f>
        <v>0.12357626341216665</v>
      </c>
      <c r="W40" s="79">
        <f>ROUND(S40*V40,0)</f>
        <v>0</v>
      </c>
      <c r="X40" s="67">
        <f>分析係数表!E43</f>
        <v>9.9504023114151852E-2</v>
      </c>
      <c r="Y40" s="80">
        <f>ROUND(S40*X40,0)</f>
        <v>0</v>
      </c>
    </row>
    <row r="41" spans="1:25" x14ac:dyDescent="0.15">
      <c r="A41" s="6" t="s">
        <v>337</v>
      </c>
      <c r="B41" s="5" t="s">
        <v>42</v>
      </c>
      <c r="C41" s="81"/>
      <c r="D41" s="67">
        <f>投入係数表!P41</f>
        <v>7.9397767930249066E-5</v>
      </c>
      <c r="E41" s="68">
        <f>$C$18*D41</f>
        <v>7.939776793024907E-3</v>
      </c>
      <c r="F41" s="67">
        <f>分析係数表!C44</f>
        <v>0.64669075076632776</v>
      </c>
      <c r="G41" s="68">
        <f>E41*F41</f>
        <v>5.1345802151983432E-3</v>
      </c>
      <c r="H41" s="68">
        <v>1.0687146751905E-2</v>
      </c>
      <c r="I41" s="68">
        <f>C41+H41</f>
        <v>1.0687146751905E-2</v>
      </c>
      <c r="J41" s="67">
        <f>分析係数表!G44</f>
        <v>0.2706786499583716</v>
      </c>
      <c r="K41" s="69">
        <f>I41*J41</f>
        <v>2.8927824547126417E-3</v>
      </c>
      <c r="L41" s="70"/>
      <c r="M41" s="71"/>
      <c r="N41" s="72">
        <f>分析係数表!H44</f>
        <v>0.11660878839741158</v>
      </c>
      <c r="O41" s="73">
        <f t="shared" si="4"/>
        <v>2.4215748767805718</v>
      </c>
      <c r="P41" s="67">
        <f>分析係数表!C44</f>
        <v>0.64669075076632776</v>
      </c>
      <c r="Q41" s="73">
        <f>O41*P41</f>
        <v>1.5660100751021055</v>
      </c>
      <c r="R41" s="74">
        <v>1.595207917333352</v>
      </c>
      <c r="S41" s="75">
        <f>I41+R41</f>
        <v>1.605895064085257</v>
      </c>
      <c r="T41" s="76">
        <f>分析係数表!F44</f>
        <v>0.52072668274875644</v>
      </c>
      <c r="U41" s="77">
        <f>S41*T41</f>
        <v>0.83623240956371747</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投入係数表!P42</f>
        <v>6.1533270145943026E-4</v>
      </c>
      <c r="E42" s="68">
        <f>$C$18*D42</f>
        <v>6.153327014594303E-2</v>
      </c>
      <c r="F42" s="67">
        <f>分析係数表!C45</f>
        <v>1</v>
      </c>
      <c r="G42" s="68">
        <f>E42*F42</f>
        <v>6.153327014594303E-2</v>
      </c>
      <c r="H42" s="68">
        <v>8.6015208397907841E-2</v>
      </c>
      <c r="I42" s="68">
        <f>C42+H42</f>
        <v>8.6015208397907841E-2</v>
      </c>
      <c r="J42" s="67">
        <f>分析係数表!G45</f>
        <v>0</v>
      </c>
      <c r="K42" s="69">
        <f>I42*J42</f>
        <v>0</v>
      </c>
      <c r="L42" s="70"/>
      <c r="M42" s="71"/>
      <c r="N42" s="72">
        <f>分析係数表!H45</f>
        <v>0</v>
      </c>
      <c r="O42" s="73">
        <f t="shared" si="4"/>
        <v>0</v>
      </c>
      <c r="P42" s="67">
        <f>分析係数表!C45</f>
        <v>1</v>
      </c>
      <c r="Q42" s="73">
        <f>O42*P42</f>
        <v>0</v>
      </c>
      <c r="R42" s="74">
        <v>2.727048922014063E-2</v>
      </c>
      <c r="S42" s="75">
        <f>I42+R42</f>
        <v>0.11328569761804846</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投入係数表!P43</f>
        <v>1.2207406819275794E-3</v>
      </c>
      <c r="E43" s="68">
        <f>$C$18*D43</f>
        <v>0.12207406819275794</v>
      </c>
      <c r="F43" s="67">
        <f>分析係数表!C46</f>
        <v>0.9523590920683499</v>
      </c>
      <c r="G43" s="68">
        <f>E43*F43</f>
        <v>0.11625834874914479</v>
      </c>
      <c r="H43" s="68">
        <v>0.14388662689802664</v>
      </c>
      <c r="I43" s="68">
        <f>C43+H43</f>
        <v>0.14388662689802664</v>
      </c>
      <c r="J43" s="67">
        <f>分析係数表!G46</f>
        <v>9.2904052538843509E-3</v>
      </c>
      <c r="K43" s="69">
        <f>I43*J43</f>
        <v>1.3367650744971241E-3</v>
      </c>
      <c r="L43" s="70"/>
      <c r="M43" s="71"/>
      <c r="N43" s="72">
        <f>分析係数表!H46</f>
        <v>3.275825467872984E-5</v>
      </c>
      <c r="O43" s="73">
        <f t="shared" si="4"/>
        <v>6.802794851691697E-4</v>
      </c>
      <c r="P43" s="67">
        <f>分析係数表!C46</f>
        <v>0.9523590920683499</v>
      </c>
      <c r="Q43" s="73">
        <f>O43*P43</f>
        <v>6.4787035284843498E-4</v>
      </c>
      <c r="R43" s="74">
        <v>2.3337894461161777E-2</v>
      </c>
      <c r="S43" s="75">
        <f>I43+R43</f>
        <v>0.16722452135918842</v>
      </c>
      <c r="T43" s="76">
        <f>分析係数表!F46</f>
        <v>0.3134710876181323</v>
      </c>
      <c r="U43" s="77">
        <f>S43*T43</f>
        <v>5.2420052586886388E-2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投入係数表!P44</f>
        <v>0.55672226164541949</v>
      </c>
      <c r="E44" s="82">
        <f>SUM(E5:E43)</f>
        <v>55.672226164541954</v>
      </c>
      <c r="F44" s="83">
        <f>分析係数表!C47</f>
        <v>0.46786164393083407</v>
      </c>
      <c r="G44" s="82">
        <f>SUM(G5:G43)</f>
        <v>15.106638192033746</v>
      </c>
      <c r="H44" s="82">
        <f>SUM(H5:H43)</f>
        <v>18.33230655830549</v>
      </c>
      <c r="I44" s="82">
        <f>SUM(I5:I43)</f>
        <v>118.33230655830549</v>
      </c>
      <c r="J44" s="83">
        <f>分析係数表!G47</f>
        <v>0.21497759441460212</v>
      </c>
      <c r="K44" s="84">
        <f>SUM(K5:K43)</f>
        <v>32.163126093738988</v>
      </c>
      <c r="L44" s="85">
        <f>最終需要_まとめ!$L$34</f>
        <v>0.64566666666666661</v>
      </c>
      <c r="M44" s="82">
        <f>K44*L44</f>
        <v>20.766658414524137</v>
      </c>
      <c r="N44" s="86">
        <f>分析係数表!H47</f>
        <v>1</v>
      </c>
      <c r="O44" s="87">
        <f>SUM(O5:O43)</f>
        <v>20.766658414524141</v>
      </c>
      <c r="P44" s="83">
        <f>分析係数表!C47</f>
        <v>0.46786164393083407</v>
      </c>
      <c r="Q44" s="87">
        <f>SUM(Q5:Q43)</f>
        <v>13.336003329548772</v>
      </c>
      <c r="R44" s="82">
        <f>SUM(R5:R43)</f>
        <v>16.000787767271756</v>
      </c>
      <c r="S44" s="88">
        <f>SUM(S5:S43)</f>
        <v>134.33309432557724</v>
      </c>
      <c r="T44" s="89">
        <f>分析係数表!F47</f>
        <v>0.45241141751681985</v>
      </c>
      <c r="U44" s="90">
        <f>SUM(U5:U43)</f>
        <v>60.003201224701705</v>
      </c>
      <c r="V44" s="91">
        <f>分析係数表!D47</f>
        <v>5.5289104631778725E-2</v>
      </c>
      <c r="W44" s="92">
        <f>SUM(W5:W43)</f>
        <v>6</v>
      </c>
      <c r="X44" s="83">
        <f>分析係数表!E47</f>
        <v>4.6297221440055228E-2</v>
      </c>
      <c r="Y44" s="93">
        <f>SUM(Y5:Y43)</f>
        <v>5</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296</v>
      </c>
      <c r="S2" s="3" t="s">
        <v>150</v>
      </c>
      <c r="U2" s="55" t="s">
        <v>207</v>
      </c>
      <c r="W2" s="3" t="s">
        <v>127</v>
      </c>
      <c r="Y2" s="3" t="s">
        <v>151</v>
      </c>
    </row>
    <row r="3" spans="1:25" ht="45" x14ac:dyDescent="0.15">
      <c r="B3" s="56"/>
      <c r="C3" s="57" t="s">
        <v>225</v>
      </c>
      <c r="D3" s="57" t="s">
        <v>308</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投入係数表!Q5</f>
        <v>0</v>
      </c>
      <c r="E5" s="68">
        <f t="shared" ref="E5:E38" si="0">$C$19*D5</f>
        <v>0</v>
      </c>
      <c r="F5" s="67">
        <f>分析係数表!C8</f>
        <v>0.17777947964604235</v>
      </c>
      <c r="G5" s="68">
        <f t="shared" ref="G5:G38" si="1">E5*F5</f>
        <v>0</v>
      </c>
      <c r="H5" s="68">
        <f t="array" ref="H5:H43">MMULT(逆行列係数!C5:AO43,'15'!G5:G43)</f>
        <v>5.5170783087220515E-4</v>
      </c>
      <c r="I5" s="68">
        <f t="shared" ref="I5:I38" si="2">C5+H5</f>
        <v>5.5170783087220515E-4</v>
      </c>
      <c r="J5" s="67">
        <f>分析係数表!G8</f>
        <v>0.11983669088190757</v>
      </c>
      <c r="K5" s="69">
        <f t="shared" ref="K5:K38" si="3">I5*J5</f>
        <v>6.6114840785360196E-5</v>
      </c>
      <c r="L5" s="70" t="s">
        <v>181</v>
      </c>
      <c r="M5" s="71" t="s">
        <v>181</v>
      </c>
      <c r="N5" s="72">
        <f>分析係数表!H8</f>
        <v>9.9318531954874535E-3</v>
      </c>
      <c r="O5" s="73">
        <f t="shared" ref="O5:O43" si="4">$M$44*N5</f>
        <v>0.14521759515308105</v>
      </c>
      <c r="P5" s="67">
        <f>分析係数表!C8</f>
        <v>0.17777947964604235</v>
      </c>
      <c r="Q5" s="73">
        <f t="shared" ref="Q5:Q38" si="5">O5*P5</f>
        <v>2.5816708501764391E-2</v>
      </c>
      <c r="R5" s="74">
        <f t="array" ref="R5:R43">MMULT(逆行列係数!C5:AO43,'15'!Q5:Q43)</f>
        <v>4.3634475590421308E-2</v>
      </c>
      <c r="S5" s="75">
        <f t="shared" ref="S5:S38" si="6">I5+R5</f>
        <v>4.4186183421293511E-2</v>
      </c>
      <c r="T5" s="76">
        <f>分析係数表!F8</f>
        <v>0.45371949933871308</v>
      </c>
      <c r="U5" s="77">
        <f t="shared" ref="U5:U38" si="7">S5*T5</f>
        <v>2.0048133019597836E-2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投入係数表!Q6</f>
        <v>0</v>
      </c>
      <c r="E6" s="68">
        <f t="shared" si="0"/>
        <v>0</v>
      </c>
      <c r="F6" s="67">
        <f>分析係数表!C9</f>
        <v>0.42124201973302378</v>
      </c>
      <c r="G6" s="68">
        <f t="shared" si="1"/>
        <v>0</v>
      </c>
      <c r="H6" s="68">
        <v>7.4377935194139256E-4</v>
      </c>
      <c r="I6" s="68">
        <f t="shared" si="2"/>
        <v>7.4377935194139256E-4</v>
      </c>
      <c r="J6" s="67">
        <f>分析係数表!G9</f>
        <v>0.24981720692176457</v>
      </c>
      <c r="K6" s="69">
        <f t="shared" si="3"/>
        <v>1.8580888026807881E-4</v>
      </c>
      <c r="L6" s="70"/>
      <c r="M6" s="71"/>
      <c r="N6" s="72">
        <f>分析係数表!H9</f>
        <v>5.1224917855464795E-4</v>
      </c>
      <c r="O6" s="73">
        <f t="shared" si="4"/>
        <v>7.4897999763674783E-3</v>
      </c>
      <c r="P6" s="67">
        <f>分析係数表!C9</f>
        <v>0.42124201973302378</v>
      </c>
      <c r="Q6" s="73">
        <f t="shared" si="5"/>
        <v>3.1550184694413902E-3</v>
      </c>
      <c r="R6" s="74">
        <v>4.1738277726604571E-3</v>
      </c>
      <c r="S6" s="75">
        <f t="shared" si="6"/>
        <v>4.9176071246018497E-3</v>
      </c>
      <c r="T6" s="76">
        <f>分析係数表!F9</f>
        <v>0.68072142334876917</v>
      </c>
      <c r="U6" s="77">
        <f t="shared" si="7"/>
        <v>3.3475205213290191E-3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投入係数表!Q7</f>
        <v>0</v>
      </c>
      <c r="E7" s="68">
        <f t="shared" si="0"/>
        <v>0</v>
      </c>
      <c r="F7" s="67">
        <f>分析係数表!C10</f>
        <v>0.36396764732023823</v>
      </c>
      <c r="G7" s="68">
        <f t="shared" si="1"/>
        <v>0</v>
      </c>
      <c r="H7" s="68">
        <v>1.7271765398522114E-4</v>
      </c>
      <c r="I7" s="68">
        <f t="shared" si="2"/>
        <v>1.7271765398522114E-4</v>
      </c>
      <c r="J7" s="67">
        <f>分析係数表!G10</f>
        <v>0.17997125059894586</v>
      </c>
      <c r="K7" s="69">
        <f t="shared" si="3"/>
        <v>3.1084212188236256E-5</v>
      </c>
      <c r="L7" s="70"/>
      <c r="M7" s="71"/>
      <c r="N7" s="72">
        <f>分析係数表!H10</f>
        <v>1.1645238378928864E-3</v>
      </c>
      <c r="O7" s="73">
        <f t="shared" si="4"/>
        <v>1.7026968472920678E-2</v>
      </c>
      <c r="P7" s="67">
        <f>分析係数表!C10</f>
        <v>0.36396764732023823</v>
      </c>
      <c r="Q7" s="73">
        <f t="shared" si="5"/>
        <v>6.1972656560848084E-3</v>
      </c>
      <c r="R7" s="74">
        <v>1.2666407054512156E-2</v>
      </c>
      <c r="S7" s="75">
        <f t="shared" si="6"/>
        <v>1.2839124708497377E-2</v>
      </c>
      <c r="T7" s="76">
        <f>分析係数表!F10</f>
        <v>0.526018207954001</v>
      </c>
      <c r="U7" s="77">
        <f t="shared" si="7"/>
        <v>6.7536133708617262E-3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投入係数表!Q8</f>
        <v>6.2620140534776003E-5</v>
      </c>
      <c r="E8" s="68">
        <f t="shared" si="0"/>
        <v>6.2620140534776006E-3</v>
      </c>
      <c r="F8" s="67">
        <f>分析係数表!C11</f>
        <v>1.3444674968404846E-2</v>
      </c>
      <c r="G8" s="68">
        <f t="shared" si="1"/>
        <v>8.4190743596589663E-5</v>
      </c>
      <c r="H8" s="68">
        <v>1.1359685371267549E-2</v>
      </c>
      <c r="I8" s="68">
        <f t="shared" si="2"/>
        <v>1.1359685371267549E-2</v>
      </c>
      <c r="J8" s="67">
        <f>分析係数表!G11</f>
        <v>0.34123955862637928</v>
      </c>
      <c r="K8" s="69">
        <f t="shared" si="3"/>
        <v>3.8763740222258758E-3</v>
      </c>
      <c r="L8" s="70"/>
      <c r="M8" s="71"/>
      <c r="N8" s="72">
        <f>分析係数表!H11</f>
        <v>-1.9911880294914216E-5</v>
      </c>
      <c r="O8" s="73">
        <f t="shared" si="4"/>
        <v>-2.9113956020989572E-4</v>
      </c>
      <c r="P8" s="67">
        <f>分析係数表!C11</f>
        <v>1.3444674968404846E-2</v>
      </c>
      <c r="Q8" s="73">
        <f t="shared" si="5"/>
        <v>-3.9142767574663808E-6</v>
      </c>
      <c r="R8" s="74">
        <v>1.3996046976105613E-2</v>
      </c>
      <c r="S8" s="75">
        <f t="shared" si="6"/>
        <v>2.5355732347373164E-2</v>
      </c>
      <c r="T8" s="76">
        <f>分析係数表!F11</f>
        <v>0.57409508095287198</v>
      </c>
      <c r="U8" s="77">
        <f t="shared" si="7"/>
        <v>1.455660121458455E-2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投入係数表!Q9</f>
        <v>0</v>
      </c>
      <c r="E9" s="68">
        <f t="shared" si="0"/>
        <v>0</v>
      </c>
      <c r="F9" s="67">
        <f>分析係数表!C12</f>
        <v>0.28285269962977577</v>
      </c>
      <c r="G9" s="68">
        <f t="shared" si="1"/>
        <v>0</v>
      </c>
      <c r="H9" s="68">
        <v>1.2532378554631146E-3</v>
      </c>
      <c r="I9" s="68">
        <f t="shared" si="2"/>
        <v>1.2532378554631146E-3</v>
      </c>
      <c r="J9" s="67">
        <f>分析係数表!G12</f>
        <v>0.13743688539340115</v>
      </c>
      <c r="K9" s="69">
        <f t="shared" si="3"/>
        <v>1.7224110751195591E-4</v>
      </c>
      <c r="L9" s="70"/>
      <c r="M9" s="71"/>
      <c r="N9" s="72">
        <f>分析係数表!H12</f>
        <v>7.6503049889858399E-2</v>
      </c>
      <c r="O9" s="73">
        <f t="shared" si="4"/>
        <v>1.1185816693232105</v>
      </c>
      <c r="P9" s="67">
        <f>分析係数表!C12</f>
        <v>0.28285269962977577</v>
      </c>
      <c r="Q9" s="73">
        <f t="shared" si="5"/>
        <v>0.31639384492445122</v>
      </c>
      <c r="R9" s="74">
        <v>0.38522958233330068</v>
      </c>
      <c r="S9" s="75">
        <f t="shared" si="6"/>
        <v>0.38648282018876379</v>
      </c>
      <c r="T9" s="76">
        <f>分析係数表!F12</f>
        <v>0.33885954419874881</v>
      </c>
      <c r="U9" s="77">
        <f t="shared" si="7"/>
        <v>0.13096339228981149</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投入係数表!Q10</f>
        <v>1.127162529625968E-3</v>
      </c>
      <c r="E10" s="68">
        <f t="shared" si="0"/>
        <v>0.1127162529625968</v>
      </c>
      <c r="F10" s="67">
        <f>分析係数表!C13</f>
        <v>8.2857707463935726E-2</v>
      </c>
      <c r="G10" s="68">
        <f t="shared" si="1"/>
        <v>9.3394103144058237E-3</v>
      </c>
      <c r="H10" s="68">
        <v>1.2060196097314931E-2</v>
      </c>
      <c r="I10" s="68">
        <f t="shared" si="2"/>
        <v>1.2060196097314931E-2</v>
      </c>
      <c r="J10" s="67">
        <f>分析係数表!G13</f>
        <v>0.24536311575828371</v>
      </c>
      <c r="K10" s="69">
        <f t="shared" si="3"/>
        <v>2.9591272910930847E-3</v>
      </c>
      <c r="L10" s="70"/>
      <c r="M10" s="71"/>
      <c r="N10" s="72">
        <f>分析係数表!H13</f>
        <v>1.5229376832013421E-2</v>
      </c>
      <c r="O10" s="73">
        <f t="shared" si="4"/>
        <v>0.22267480556698799</v>
      </c>
      <c r="P10" s="67">
        <f>分析係数表!C13</f>
        <v>8.2857707463935726E-2</v>
      </c>
      <c r="Q10" s="73">
        <f t="shared" si="5"/>
        <v>1.8450323899258256E-2</v>
      </c>
      <c r="R10" s="74">
        <v>2.0432823525896968E-2</v>
      </c>
      <c r="S10" s="75">
        <f t="shared" si="6"/>
        <v>3.2493019623211897E-2</v>
      </c>
      <c r="T10" s="76">
        <f>分析係数表!F13</f>
        <v>0.38525314111513148</v>
      </c>
      <c r="U10" s="77">
        <f t="shared" si="7"/>
        <v>1.251803787415799E-2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投入係数表!Q11</f>
        <v>1.6622800941958719E-3</v>
      </c>
      <c r="E11" s="68">
        <f t="shared" si="0"/>
        <v>0.16622800941958721</v>
      </c>
      <c r="F11" s="67">
        <f>分析係数表!C14</f>
        <v>0.18904232356765083</v>
      </c>
      <c r="G11" s="68">
        <f t="shared" si="1"/>
        <v>3.1424129142704114E-2</v>
      </c>
      <c r="H11" s="68">
        <v>6.3998261812735116E-2</v>
      </c>
      <c r="I11" s="68">
        <f t="shared" si="2"/>
        <v>6.3998261812735116E-2</v>
      </c>
      <c r="J11" s="67">
        <f>分析係数表!G14</f>
        <v>0.16324783844948645</v>
      </c>
      <c r="K11" s="69">
        <f t="shared" si="3"/>
        <v>1.044757790545332E-2</v>
      </c>
      <c r="L11" s="70"/>
      <c r="M11" s="71"/>
      <c r="N11" s="72">
        <f>分析係数表!H14</f>
        <v>1.012936620163862E-3</v>
      </c>
      <c r="O11" s="73">
        <f t="shared" si="4"/>
        <v>1.481055117583889E-2</v>
      </c>
      <c r="P11" s="67">
        <f>分析係数表!C14</f>
        <v>0.18904232356765083</v>
      </c>
      <c r="Q11" s="73">
        <f t="shared" si="5"/>
        <v>2.7998210075981869E-3</v>
      </c>
      <c r="R11" s="74">
        <v>1.6176896294499407E-2</v>
      </c>
      <c r="S11" s="75">
        <f t="shared" si="6"/>
        <v>8.0175158107234523E-2</v>
      </c>
      <c r="T11" s="76">
        <f>分析係数表!F14</f>
        <v>0.31391081065397786</v>
      </c>
      <c r="U11" s="77">
        <f t="shared" si="7"/>
        <v>2.5167848875752834E-2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投入係数表!Q12</f>
        <v>4.5257283386497199E-3</v>
      </c>
      <c r="E12" s="68">
        <f t="shared" si="0"/>
        <v>0.45257283386497199</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9.91330202514695E-2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投入係数表!Q13</f>
        <v>1.2694810308413679E-3</v>
      </c>
      <c r="E13" s="68">
        <f t="shared" si="0"/>
        <v>0.12694810308413679</v>
      </c>
      <c r="F13" s="67">
        <f>分析係数表!C16</f>
        <v>0.18624360370728099</v>
      </c>
      <c r="G13" s="68">
        <f t="shared" si="1"/>
        <v>2.3643272202193026E-2</v>
      </c>
      <c r="H13" s="68">
        <v>6.4079965064143513E-2</v>
      </c>
      <c r="I13" s="68">
        <f t="shared" si="2"/>
        <v>6.4079965064143513E-2</v>
      </c>
      <c r="J13" s="67">
        <f>分析係数表!G16</f>
        <v>3.3443467200273011E-2</v>
      </c>
      <c r="K13" s="69">
        <f t="shared" si="3"/>
        <v>2.1430562098173241E-3</v>
      </c>
      <c r="L13" s="70"/>
      <c r="M13" s="71"/>
      <c r="N13" s="72">
        <f>分析係数表!H16</f>
        <v>1.544069969062719E-2</v>
      </c>
      <c r="O13" s="73">
        <f t="shared" si="4"/>
        <v>0.22576464154469947</v>
      </c>
      <c r="P13" s="67">
        <f>分析係数表!C16</f>
        <v>0.18624360370728099</v>
      </c>
      <c r="Q13" s="73">
        <f t="shared" si="5"/>
        <v>4.2047220430967355E-2</v>
      </c>
      <c r="R13" s="74">
        <v>7.6908405000361765E-2</v>
      </c>
      <c r="S13" s="75">
        <f t="shared" si="6"/>
        <v>0.14098837006450526</v>
      </c>
      <c r="T13" s="76">
        <f>分析係数表!F16</f>
        <v>0.28910915662276826</v>
      </c>
      <c r="U13" s="77">
        <f t="shared" si="7"/>
        <v>4.0761028762967867E-2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投入係数表!Q14</f>
        <v>1.3605648716192241E-2</v>
      </c>
      <c r="E14" s="68">
        <f t="shared" si="0"/>
        <v>1.360564871619224</v>
      </c>
      <c r="F14" s="67">
        <f>分析係数表!C17</f>
        <v>8.6758716707685424E-2</v>
      </c>
      <c r="G14" s="68">
        <f t="shared" si="1"/>
        <v>0.11804086225924064</v>
      </c>
      <c r="H14" s="68">
        <v>0.12835083363721428</v>
      </c>
      <c r="I14" s="68">
        <f t="shared" si="2"/>
        <v>0.12835083363721428</v>
      </c>
      <c r="J14" s="67">
        <f>分析係数表!G17</f>
        <v>0.21883055467982124</v>
      </c>
      <c r="K14" s="69">
        <f t="shared" si="3"/>
        <v>2.8087084118449058E-2</v>
      </c>
      <c r="L14" s="70"/>
      <c r="M14" s="71"/>
      <c r="N14" s="72">
        <f>分析係数表!H17</f>
        <v>2.866347284388861E-3</v>
      </c>
      <c r="O14" s="73">
        <f t="shared" si="4"/>
        <v>4.1910009272150314E-2</v>
      </c>
      <c r="P14" s="67">
        <f>分析係数表!C17</f>
        <v>8.6758716707685424E-2</v>
      </c>
      <c r="Q14" s="73">
        <f t="shared" si="5"/>
        <v>3.6360586216589584E-3</v>
      </c>
      <c r="R14" s="74">
        <v>7.6435740471182704E-3</v>
      </c>
      <c r="S14" s="75">
        <f t="shared" si="6"/>
        <v>0.13599440768433255</v>
      </c>
      <c r="T14" s="76">
        <f>分析係数表!F17</f>
        <v>0.34508465775272146</v>
      </c>
      <c r="U14" s="77">
        <f t="shared" si="7"/>
        <v>4.6929583632031972E-2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投入係数表!Q15</f>
        <v>6.6453252167510777E-3</v>
      </c>
      <c r="E15" s="68">
        <f t="shared" si="0"/>
        <v>0.66453252167510779</v>
      </c>
      <c r="F15" s="67">
        <f>分析係数表!C18</f>
        <v>0.36451017494166671</v>
      </c>
      <c r="G15" s="68">
        <f t="shared" si="1"/>
        <v>0.24222886573022046</v>
      </c>
      <c r="H15" s="68">
        <v>0.26617811546480402</v>
      </c>
      <c r="I15" s="68">
        <f t="shared" si="2"/>
        <v>0.26617811546480402</v>
      </c>
      <c r="J15" s="67">
        <f>分析係数表!G18</f>
        <v>0.21601264645713222</v>
      </c>
      <c r="K15" s="69">
        <f t="shared" si="3"/>
        <v>5.7497839150524428E-2</v>
      </c>
      <c r="L15" s="70"/>
      <c r="M15" s="71"/>
      <c r="N15" s="72">
        <f>分析係数表!H18</f>
        <v>4.846294736294444E-4</v>
      </c>
      <c r="O15" s="73">
        <f t="shared" si="4"/>
        <v>7.0859612315602042E-3</v>
      </c>
      <c r="P15" s="67">
        <f>分析係数表!C18</f>
        <v>0.36451017494166671</v>
      </c>
      <c r="Q15" s="73">
        <f t="shared" si="5"/>
        <v>2.5829049681458782E-3</v>
      </c>
      <c r="R15" s="74">
        <v>7.0624372272519529E-3</v>
      </c>
      <c r="S15" s="75">
        <f t="shared" si="6"/>
        <v>0.27324055269205599</v>
      </c>
      <c r="T15" s="76">
        <f>分析係数表!F18</f>
        <v>0.4650429076224129</v>
      </c>
      <c r="U15" s="77">
        <f t="shared" si="7"/>
        <v>0.12706858110426883</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投入係数表!Q16</f>
        <v>0.11947543298032019</v>
      </c>
      <c r="E16" s="68">
        <f t="shared" si="0"/>
        <v>11.94754329803202</v>
      </c>
      <c r="F16" s="67">
        <f>分析係数表!C19</f>
        <v>0.20084535872916243</v>
      </c>
      <c r="G16" s="68">
        <f t="shared" si="1"/>
        <v>2.3996086196254414</v>
      </c>
      <c r="H16" s="68">
        <v>2.7342875047729365</v>
      </c>
      <c r="I16" s="68">
        <f t="shared" si="2"/>
        <v>2.7342875047729365</v>
      </c>
      <c r="J16" s="67">
        <f>分析係数表!G19</f>
        <v>5.7675100625652016E-2</v>
      </c>
      <c r="K16" s="69">
        <f t="shared" si="3"/>
        <v>0.15770030697724208</v>
      </c>
      <c r="L16" s="70"/>
      <c r="M16" s="71"/>
      <c r="N16" s="72">
        <f>分析係数表!H19</f>
        <v>-1.1304809457757749E-4</v>
      </c>
      <c r="O16" s="73">
        <f t="shared" si="4"/>
        <v>-1.6529213740948919E-3</v>
      </c>
      <c r="P16" s="67">
        <f>分析係数表!C19</f>
        <v>0.20084535872916243</v>
      </c>
      <c r="Q16" s="73">
        <f t="shared" si="5"/>
        <v>-3.3198158633118864E-4</v>
      </c>
      <c r="R16" s="74">
        <v>8.2167198251206211E-4</v>
      </c>
      <c r="S16" s="75">
        <f t="shared" si="6"/>
        <v>2.7351091767554485</v>
      </c>
      <c r="T16" s="76">
        <f>分析係数表!F19</f>
        <v>0.24248712237187039</v>
      </c>
      <c r="U16" s="77">
        <f t="shared" si="7"/>
        <v>0.6632287536443241</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投入係数表!Q17</f>
        <v>3.9162256374445668E-2</v>
      </c>
      <c r="E17" s="68">
        <f t="shared" si="0"/>
        <v>3.9162256374445668</v>
      </c>
      <c r="F17" s="67">
        <f>分析係数表!C20</f>
        <v>4.0655503382211911E-2</v>
      </c>
      <c r="G17" s="68">
        <f t="shared" si="1"/>
        <v>0.15921612464863258</v>
      </c>
      <c r="H17" s="68">
        <v>0.16583443585673485</v>
      </c>
      <c r="I17" s="68">
        <f t="shared" si="2"/>
        <v>0.16583443585673485</v>
      </c>
      <c r="J17" s="67">
        <f>分析係数表!G20</f>
        <v>0.10009738747512385</v>
      </c>
      <c r="K17" s="69">
        <f t="shared" si="3"/>
        <v>1.6599593782670161E-2</v>
      </c>
      <c r="L17" s="70"/>
      <c r="M17" s="71"/>
      <c r="N17" s="72">
        <f>分析係数表!H20</f>
        <v>5.4629207067175944E-4</v>
      </c>
      <c r="O17" s="73">
        <f t="shared" si="4"/>
        <v>7.9875547083392371E-3</v>
      </c>
      <c r="P17" s="67">
        <f>分析係数表!C20</f>
        <v>4.0655503382211911E-2</v>
      </c>
      <c r="Q17" s="73">
        <f t="shared" si="5"/>
        <v>3.2473805746048855E-4</v>
      </c>
      <c r="R17" s="74">
        <v>5.9415373656177179E-4</v>
      </c>
      <c r="S17" s="75">
        <f t="shared" si="6"/>
        <v>0.16642858959329662</v>
      </c>
      <c r="T17" s="76">
        <f>分析係数表!F20</f>
        <v>0.22636236609222171</v>
      </c>
      <c r="U17" s="77">
        <f t="shared" si="7"/>
        <v>3.7673169325729929E-2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投入係数表!Q18</f>
        <v>3.7255188458159311E-2</v>
      </c>
      <c r="E18" s="68">
        <f t="shared" si="0"/>
        <v>3.7255188458159312</v>
      </c>
      <c r="F18" s="67">
        <f>分析係数表!C21</f>
        <v>0.20026093416848378</v>
      </c>
      <c r="G18" s="68">
        <f t="shared" si="1"/>
        <v>0.74607588432538985</v>
      </c>
      <c r="H18" s="68">
        <v>0.76824143315551863</v>
      </c>
      <c r="I18" s="68">
        <f t="shared" si="2"/>
        <v>0.76824143315551863</v>
      </c>
      <c r="J18" s="67">
        <f>分析係数表!G21</f>
        <v>0.28530595433635869</v>
      </c>
      <c r="K18" s="69">
        <f t="shared" si="3"/>
        <v>0.21918385524716716</v>
      </c>
      <c r="L18" s="70"/>
      <c r="M18" s="71"/>
      <c r="N18" s="72">
        <f>分析係数表!H21</f>
        <v>9.3136214282663271E-4</v>
      </c>
      <c r="O18" s="73">
        <f t="shared" si="4"/>
        <v>1.3617818138849961E-2</v>
      </c>
      <c r="P18" s="67">
        <f>分析係数表!C21</f>
        <v>0.20026093416848378</v>
      </c>
      <c r="Q18" s="73">
        <f t="shared" si="5"/>
        <v>2.7271169818226166E-3</v>
      </c>
      <c r="R18" s="74">
        <v>8.0927663408850176E-3</v>
      </c>
      <c r="S18" s="75">
        <f t="shared" si="6"/>
        <v>0.7763341994964037</v>
      </c>
      <c r="T18" s="76">
        <f>分析係数表!F21</f>
        <v>0.42843035575162391</v>
      </c>
      <c r="U18" s="77">
        <f t="shared" si="7"/>
        <v>0.33260513727239643</v>
      </c>
      <c r="V18" s="78">
        <f>分析係数表!D21</f>
        <v>6.0977485770431279E-2</v>
      </c>
      <c r="W18" s="158">
        <f t="shared" si="8"/>
        <v>0</v>
      </c>
      <c r="X18" s="67">
        <f>分析係数表!E21</f>
        <v>5.1608549154661891E-2</v>
      </c>
      <c r="Y18" s="157">
        <f t="shared" si="9"/>
        <v>0</v>
      </c>
    </row>
    <row r="19" spans="1:25" x14ac:dyDescent="0.15">
      <c r="A19" s="6" t="s">
        <v>7</v>
      </c>
      <c r="B19" s="5" t="s">
        <v>266</v>
      </c>
      <c r="C19" s="66">
        <f>最終需要_まとめ!C20</f>
        <v>100</v>
      </c>
      <c r="D19" s="67">
        <f>投入係数表!Q19</f>
        <v>0.16388260051955741</v>
      </c>
      <c r="E19" s="68">
        <f t="shared" si="0"/>
        <v>16.38826005195574</v>
      </c>
      <c r="F19" s="67">
        <f>分析係数表!C22</f>
        <v>0</v>
      </c>
      <c r="G19" s="68">
        <f t="shared" si="1"/>
        <v>0</v>
      </c>
      <c r="H19" s="68">
        <v>0</v>
      </c>
      <c r="I19" s="68">
        <f t="shared" si="2"/>
        <v>100</v>
      </c>
      <c r="J19" s="67">
        <f>分析係数表!G22</f>
        <v>0.19479228140352609</v>
      </c>
      <c r="K19" s="69">
        <f t="shared" si="3"/>
        <v>19.479228140352607</v>
      </c>
      <c r="L19" s="70"/>
      <c r="M19" s="71"/>
      <c r="N19" s="72">
        <f>分析係数表!H22</f>
        <v>4.3356513545377728E-5</v>
      </c>
      <c r="O19" s="73">
        <f t="shared" si="4"/>
        <v>6.3393291336025681E-4</v>
      </c>
      <c r="P19" s="67">
        <f>分析係数表!C22</f>
        <v>0</v>
      </c>
      <c r="Q19" s="73">
        <f t="shared" si="5"/>
        <v>0</v>
      </c>
      <c r="R19" s="74">
        <v>0</v>
      </c>
      <c r="S19" s="75">
        <f t="shared" si="6"/>
        <v>100</v>
      </c>
      <c r="T19" s="76">
        <f>分析係数表!F22</f>
        <v>0.41838413471300051</v>
      </c>
      <c r="U19" s="77">
        <f t="shared" si="7"/>
        <v>41.838413471300051</v>
      </c>
      <c r="V19" s="78">
        <f>分析係数表!D22</f>
        <v>3.026450367845886E-2</v>
      </c>
      <c r="W19" s="158">
        <f t="shared" si="8"/>
        <v>3</v>
      </c>
      <c r="X19" s="67">
        <f>分析係数表!E22</f>
        <v>3.1513111329121969E-2</v>
      </c>
      <c r="Y19" s="157">
        <f t="shared" si="9"/>
        <v>3</v>
      </c>
    </row>
    <row r="20" spans="1:25" x14ac:dyDescent="0.15">
      <c r="A20" s="6" t="s">
        <v>8</v>
      </c>
      <c r="B20" s="5" t="s">
        <v>267</v>
      </c>
      <c r="C20" s="81"/>
      <c r="D20" s="67">
        <f>投入係数表!Q20</f>
        <v>5.0722313833168556E-3</v>
      </c>
      <c r="E20" s="68">
        <f t="shared" si="0"/>
        <v>0.50722313833168553</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3.3340175443391285E-4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投入係数表!Q21</f>
        <v>2.7552861835301438E-3</v>
      </c>
      <c r="E21" s="68">
        <f t="shared" si="0"/>
        <v>0.2755286183530144</v>
      </c>
      <c r="F21" s="67">
        <f>分析係数表!C24</f>
        <v>0.65025853558407531</v>
      </c>
      <c r="G21" s="68">
        <f t="shared" si="1"/>
        <v>0.17916483588173471</v>
      </c>
      <c r="H21" s="68">
        <v>0.20543198957197548</v>
      </c>
      <c r="I21" s="68">
        <f t="shared" si="2"/>
        <v>0.20543198957197548</v>
      </c>
      <c r="J21" s="67">
        <f>分析係数表!G24</f>
        <v>0.20860957299762456</v>
      </c>
      <c r="K21" s="69">
        <f t="shared" si="3"/>
        <v>4.2855079624662264E-2</v>
      </c>
      <c r="L21" s="70"/>
      <c r="M21" s="71"/>
      <c r="N21" s="72">
        <f>分析係数表!H24</f>
        <v>1.012294301444671E-3</v>
      </c>
      <c r="O21" s="73">
        <f t="shared" si="4"/>
        <v>1.480115957712244E-2</v>
      </c>
      <c r="P21" s="67">
        <f>分析係数表!C24</f>
        <v>0.65025853558407531</v>
      </c>
      <c r="Q21" s="73">
        <f t="shared" si="5"/>
        <v>9.6245803515658482E-3</v>
      </c>
      <c r="R21" s="74">
        <v>2.0084371437128323E-2</v>
      </c>
      <c r="S21" s="75">
        <f t="shared" si="6"/>
        <v>0.2255163610091038</v>
      </c>
      <c r="T21" s="76">
        <f>分析係数表!F24</f>
        <v>0.3934811577649211</v>
      </c>
      <c r="U21" s="77">
        <f t="shared" si="7"/>
        <v>8.8736438824794067E-2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投入係数表!Q22</f>
        <v>7.8464933670090529E-3</v>
      </c>
      <c r="E22" s="68">
        <f t="shared" si="0"/>
        <v>0.78464933670090531</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6.2970669393785511E-3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投入係数表!Q23</f>
        <v>2.444652334877331E-2</v>
      </c>
      <c r="E23" s="68">
        <f t="shared" si="0"/>
        <v>2.4446523348773308</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0.14149852206136757</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投入係数表!Q24</f>
        <v>7.8559812670900796E-4</v>
      </c>
      <c r="E24" s="68">
        <f t="shared" si="0"/>
        <v>7.85598126709008E-2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0.13213509814106866</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投入係数表!Q25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0.10739762712194396</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投入係数表!Q26</f>
        <v>1.3396914914409652E-3</v>
      </c>
      <c r="E26" s="68">
        <f t="shared" si="0"/>
        <v>0.13396914914409652</v>
      </c>
      <c r="F26" s="67">
        <f>分析係数表!C29</f>
        <v>0.21798273531536294</v>
      </c>
      <c r="G26" s="68">
        <f t="shared" si="1"/>
        <v>2.9202961578301975E-2</v>
      </c>
      <c r="H26" s="68">
        <v>5.7560415570995942E-2</v>
      </c>
      <c r="I26" s="68">
        <f t="shared" si="2"/>
        <v>5.7560415570995942E-2</v>
      </c>
      <c r="J26" s="67">
        <f>分析係数表!G29</f>
        <v>0.25500731246508535</v>
      </c>
      <c r="K26" s="69">
        <f t="shared" si="3"/>
        <v>1.4678326879133126E-2</v>
      </c>
      <c r="L26" s="70"/>
      <c r="M26" s="71"/>
      <c r="N26" s="72">
        <f>分析係数表!H29</f>
        <v>1.0983971257521954E-2</v>
      </c>
      <c r="O26" s="73">
        <f t="shared" si="4"/>
        <v>0.1606010338506233</v>
      </c>
      <c r="P26" s="67">
        <f>分析係数表!C29</f>
        <v>0.21798273531536294</v>
      </c>
      <c r="Q26" s="73">
        <f t="shared" si="5"/>
        <v>3.5008252653234061E-2</v>
      </c>
      <c r="R26" s="74">
        <v>5.3994926786430766E-2</v>
      </c>
      <c r="S26" s="75">
        <f t="shared" si="6"/>
        <v>0.1115553423574267</v>
      </c>
      <c r="T26" s="76">
        <f>分析係数表!F29</f>
        <v>0.40506035137493174</v>
      </c>
      <c r="U26" s="77">
        <f t="shared" si="7"/>
        <v>4.5186646173050064E-2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投入係数表!Q27</f>
        <v>1.7343881348116747E-3</v>
      </c>
      <c r="E27" s="68">
        <f t="shared" si="0"/>
        <v>0.17343881348116746</v>
      </c>
      <c r="F27" s="67">
        <f>分析係数表!C30</f>
        <v>1</v>
      </c>
      <c r="G27" s="68">
        <f t="shared" si="1"/>
        <v>0.17343881348116746</v>
      </c>
      <c r="H27" s="68">
        <v>0.24126014776335694</v>
      </c>
      <c r="I27" s="68">
        <f t="shared" si="2"/>
        <v>0.24126014776335694</v>
      </c>
      <c r="J27" s="67">
        <f>分析係数表!G30</f>
        <v>0.34480244300890089</v>
      </c>
      <c r="K27" s="69">
        <f t="shared" si="3"/>
        <v>8.3187088349493885E-2</v>
      </c>
      <c r="L27" s="70"/>
      <c r="M27" s="71"/>
      <c r="N27" s="72">
        <f>分析係数表!H30</f>
        <v>0</v>
      </c>
      <c r="O27" s="73">
        <f t="shared" si="4"/>
        <v>0</v>
      </c>
      <c r="P27" s="67">
        <f>分析係数表!C30</f>
        <v>1</v>
      </c>
      <c r="Q27" s="73">
        <f t="shared" si="5"/>
        <v>0</v>
      </c>
      <c r="R27" s="74">
        <v>8.9645313411237451E-2</v>
      </c>
      <c r="S27" s="75">
        <f t="shared" si="6"/>
        <v>0.33090546117459441</v>
      </c>
      <c r="T27" s="76">
        <f>分析係数表!F30</f>
        <v>0.4506615325054556</v>
      </c>
      <c r="U27" s="77">
        <f t="shared" si="7"/>
        <v>0.14912636224736725</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投入係数表!Q28</f>
        <v>1.4002242939579154E-2</v>
      </c>
      <c r="E28" s="68">
        <f t="shared" si="0"/>
        <v>1.4002242939579155</v>
      </c>
      <c r="F28" s="67">
        <f>分析係数表!C31</f>
        <v>0.99579475994795519</v>
      </c>
      <c r="G28" s="68">
        <f t="shared" si="1"/>
        <v>1.3943360146751176</v>
      </c>
      <c r="H28" s="68">
        <v>1.8009659952755297</v>
      </c>
      <c r="I28" s="68">
        <f t="shared" si="2"/>
        <v>1.8009659952755297</v>
      </c>
      <c r="J28" s="67">
        <f>分析係数表!G31</f>
        <v>7.0701677135993485E-2</v>
      </c>
      <c r="K28" s="69">
        <f t="shared" si="3"/>
        <v>0.12733131633087366</v>
      </c>
      <c r="L28" s="70"/>
      <c r="M28" s="71"/>
      <c r="N28" s="72">
        <f>分析係数表!H31</f>
        <v>0.174828557104864</v>
      </c>
      <c r="O28" s="73">
        <f t="shared" si="4"/>
        <v>2.5562382092383924</v>
      </c>
      <c r="P28" s="67">
        <f>分析係数表!C31</f>
        <v>0.99579475994795519</v>
      </c>
      <c r="Q28" s="73">
        <f t="shared" si="5"/>
        <v>2.5454886139383359</v>
      </c>
      <c r="R28" s="74">
        <v>2.9133507824673139</v>
      </c>
      <c r="S28" s="75">
        <f t="shared" si="6"/>
        <v>4.7143167777428436</v>
      </c>
      <c r="T28" s="76">
        <f>分析係数表!F31</f>
        <v>0.32317167652288298</v>
      </c>
      <c r="U28" s="77">
        <f t="shared" si="7"/>
        <v>1.5235336567231104</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投入係数表!Q29</f>
        <v>6.2430382533155472E-4</v>
      </c>
      <c r="E29" s="68">
        <f t="shared" si="0"/>
        <v>6.2430382533155471E-2</v>
      </c>
      <c r="F29" s="67">
        <f>分析係数表!C32</f>
        <v>0.99964031202931458</v>
      </c>
      <c r="G29" s="68">
        <f t="shared" si="1"/>
        <v>6.2407927075553003E-2</v>
      </c>
      <c r="H29" s="68">
        <v>8.7175070412594036E-2</v>
      </c>
      <c r="I29" s="68">
        <f t="shared" si="2"/>
        <v>8.7175070412594036E-2</v>
      </c>
      <c r="J29" s="67">
        <f>分析係数表!G32</f>
        <v>0.14056358670308441</v>
      </c>
      <c r="K29" s="69">
        <f t="shared" si="3"/>
        <v>1.2253640568288151E-2</v>
      </c>
      <c r="L29" s="70"/>
      <c r="M29" s="71"/>
      <c r="N29" s="72">
        <f>分析係数表!H32</f>
        <v>5.58720937888101E-3</v>
      </c>
      <c r="O29" s="73">
        <f t="shared" si="4"/>
        <v>8.1692821435025098E-2</v>
      </c>
      <c r="P29" s="67">
        <f>分析係数表!C32</f>
        <v>0.99964031202931458</v>
      </c>
      <c r="Q29" s="73">
        <f t="shared" si="5"/>
        <v>8.1663437509863573E-2</v>
      </c>
      <c r="R29" s="74">
        <v>0.11883488800625813</v>
      </c>
      <c r="S29" s="75">
        <f t="shared" si="6"/>
        <v>0.20600995841885217</v>
      </c>
      <c r="T29" s="76">
        <f>分析係数表!F32</f>
        <v>0.48930784091666113</v>
      </c>
      <c r="U29" s="77">
        <f t="shared" si="7"/>
        <v>0.10080228796125969</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投入係数表!Q30</f>
        <v>2.7325152233356802E-4</v>
      </c>
      <c r="E30" s="68">
        <f t="shared" si="0"/>
        <v>2.7325152233356801E-2</v>
      </c>
      <c r="F30" s="67">
        <f>分析係数表!C33</f>
        <v>0.86108134654879898</v>
      </c>
      <c r="G30" s="68">
        <f t="shared" si="1"/>
        <v>2.3529178879749795E-2</v>
      </c>
      <c r="H30" s="68">
        <v>5.3427726299439406E-2</v>
      </c>
      <c r="I30" s="68">
        <f t="shared" si="2"/>
        <v>5.3427726299439406E-2</v>
      </c>
      <c r="J30" s="67">
        <f>分析係数表!G33</f>
        <v>0.50957339603627816</v>
      </c>
      <c r="K30" s="69">
        <f t="shared" si="3"/>
        <v>2.722534793290211E-2</v>
      </c>
      <c r="L30" s="70"/>
      <c r="M30" s="71"/>
      <c r="N30" s="72">
        <f>分析係数表!H33</f>
        <v>9.6636851302253027E-4</v>
      </c>
      <c r="O30" s="73">
        <f t="shared" si="4"/>
        <v>1.4129660268896392E-2</v>
      </c>
      <c r="P30" s="67">
        <f>分析係数表!C33</f>
        <v>0.86108134654879898</v>
      </c>
      <c r="Q30" s="73">
        <f t="shared" si="5"/>
        <v>1.216678689061837E-2</v>
      </c>
      <c r="R30" s="74">
        <v>6.4613021804566781E-2</v>
      </c>
      <c r="S30" s="75">
        <f t="shared" si="6"/>
        <v>0.11804074810400619</v>
      </c>
      <c r="T30" s="76">
        <f>分析係数表!F33</f>
        <v>0.6614299372109248</v>
      </c>
      <c r="U30" s="77">
        <f t="shared" si="7"/>
        <v>7.807568460676341E-2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投入係数表!Q31</f>
        <v>4.5297132566837511E-2</v>
      </c>
      <c r="E31" s="68">
        <f t="shared" si="0"/>
        <v>4.5297132566837508</v>
      </c>
      <c r="F31" s="67">
        <f>分析係数表!C34</f>
        <v>0.32336264537596071</v>
      </c>
      <c r="G31" s="68">
        <f t="shared" si="1"/>
        <v>1.4647400614758157</v>
      </c>
      <c r="H31" s="68">
        <v>1.5731824649257196</v>
      </c>
      <c r="I31" s="68">
        <f t="shared" si="2"/>
        <v>1.5731824649257196</v>
      </c>
      <c r="J31" s="67">
        <f>分析係数表!G34</f>
        <v>0.42577322034702936</v>
      </c>
      <c r="K31" s="69">
        <f t="shared" si="3"/>
        <v>0.66981896428490117</v>
      </c>
      <c r="L31" s="70"/>
      <c r="M31" s="71"/>
      <c r="N31" s="72">
        <f>分析係数表!H34</f>
        <v>0.1563846962426603</v>
      </c>
      <c r="O31" s="73">
        <f t="shared" si="4"/>
        <v>2.2865631478949386</v>
      </c>
      <c r="P31" s="67">
        <f>分析係数表!C34</f>
        <v>0.32336264537596071</v>
      </c>
      <c r="Q31" s="73">
        <f t="shared" si="5"/>
        <v>0.7393891083224915</v>
      </c>
      <c r="R31" s="74">
        <v>0.83289000340014741</v>
      </c>
      <c r="S31" s="75">
        <f t="shared" si="6"/>
        <v>2.406072468325867</v>
      </c>
      <c r="T31" s="76">
        <f>分析係数表!F34</f>
        <v>0.70466108064911737</v>
      </c>
      <c r="U31" s="77">
        <f t="shared" si="7"/>
        <v>1.6954656256505947</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投入係数表!Q32</f>
        <v>6.144364092472869E-3</v>
      </c>
      <c r="E32" s="68">
        <f t="shared" si="0"/>
        <v>0.61443640924728693</v>
      </c>
      <c r="F32" s="67">
        <f>分析係数表!C35</f>
        <v>0.71309503437584931</v>
      </c>
      <c r="G32" s="68">
        <f t="shared" si="1"/>
        <v>0.43815155237396747</v>
      </c>
      <c r="H32" s="68">
        <v>0.56859940194450498</v>
      </c>
      <c r="I32" s="68">
        <f t="shared" si="2"/>
        <v>0.56859940194450498</v>
      </c>
      <c r="J32" s="67">
        <f>分析係数表!G35</f>
        <v>0.31495703902204752</v>
      </c>
      <c r="K32" s="69">
        <f t="shared" si="3"/>
        <v>0.17908438402614835</v>
      </c>
      <c r="L32" s="70"/>
      <c r="M32" s="71"/>
      <c r="N32" s="72">
        <f>分析係数表!H35</f>
        <v>4.5217953193592612E-2</v>
      </c>
      <c r="O32" s="73">
        <f t="shared" si="4"/>
        <v>0.66114976644052381</v>
      </c>
      <c r="P32" s="67">
        <f>分析係数表!C35</f>
        <v>0.71309503437584931</v>
      </c>
      <c r="Q32" s="73">
        <f t="shared" si="5"/>
        <v>0.47146261542749007</v>
      </c>
      <c r="R32" s="74">
        <v>0.70870539954929379</v>
      </c>
      <c r="S32" s="75">
        <f t="shared" si="6"/>
        <v>1.2773048014937989</v>
      </c>
      <c r="T32" s="76">
        <f>分析係数表!F35</f>
        <v>0.6471226839613694</v>
      </c>
      <c r="U32" s="77">
        <f t="shared" si="7"/>
        <v>0.82657291137941125</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投入係数表!Q33</f>
        <v>1.8899896961405121E-3</v>
      </c>
      <c r="E33" s="68">
        <f t="shared" si="0"/>
        <v>0.18899896961405122</v>
      </c>
      <c r="F33" s="67">
        <f>分析係数表!C36</f>
        <v>0.97060797996518033</v>
      </c>
      <c r="G33" s="68">
        <f t="shared" si="1"/>
        <v>0.18344390811259476</v>
      </c>
      <c r="H33" s="68">
        <v>0.29415938936118902</v>
      </c>
      <c r="I33" s="68">
        <f t="shared" si="2"/>
        <v>0.29415938936118902</v>
      </c>
      <c r="J33" s="67">
        <f>分析係数表!G36</f>
        <v>5.0335711627756477E-2</v>
      </c>
      <c r="K33" s="69">
        <f t="shared" si="3"/>
        <v>1.4806722195481747E-2</v>
      </c>
      <c r="L33" s="70"/>
      <c r="M33" s="71"/>
      <c r="N33" s="72">
        <f>分析係数表!H36</f>
        <v>0.16953071230897843</v>
      </c>
      <c r="O33" s="73">
        <f t="shared" si="4"/>
        <v>2.4787763030251271</v>
      </c>
      <c r="P33" s="67">
        <f>分析係数表!C36</f>
        <v>0.97060797996518033</v>
      </c>
      <c r="Q33" s="73">
        <f t="shared" si="5"/>
        <v>2.4059200602647763</v>
      </c>
      <c r="R33" s="74">
        <v>2.5503616912190674</v>
      </c>
      <c r="S33" s="75">
        <f t="shared" si="6"/>
        <v>2.8445210805802565</v>
      </c>
      <c r="T33" s="76">
        <f>分析係数表!F36</f>
        <v>0.84929702794091477</v>
      </c>
      <c r="U33" s="77">
        <f t="shared" si="7"/>
        <v>2.4158432996520913</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投入係数表!Q34</f>
        <v>1.5928286656027569E-2</v>
      </c>
      <c r="E34" s="68">
        <f t="shared" si="0"/>
        <v>1.5928286656027568</v>
      </c>
      <c r="F34" s="67">
        <f>分析係数表!C37</f>
        <v>0.36942311263039118</v>
      </c>
      <c r="G34" s="68">
        <f t="shared" si="1"/>
        <v>0.58842772353388295</v>
      </c>
      <c r="H34" s="68">
        <v>0.71714366496515014</v>
      </c>
      <c r="I34" s="68">
        <f t="shared" si="2"/>
        <v>0.71714366496515014</v>
      </c>
      <c r="J34" s="67">
        <f>分析係数表!G37</f>
        <v>0.39597111115274369</v>
      </c>
      <c r="K34" s="69">
        <f t="shared" si="3"/>
        <v>0.28396817387240147</v>
      </c>
      <c r="L34" s="70"/>
      <c r="M34" s="71"/>
      <c r="N34" s="72">
        <f>分析係数表!H37</f>
        <v>4.1543568960461748E-2</v>
      </c>
      <c r="O34" s="73">
        <f t="shared" si="4"/>
        <v>0.60742512598308163</v>
      </c>
      <c r="P34" s="67">
        <f>分析係数表!C37</f>
        <v>0.36942311263039118</v>
      </c>
      <c r="Q34" s="73">
        <f t="shared" si="5"/>
        <v>0.22439688073057751</v>
      </c>
      <c r="R34" s="74">
        <v>0.32068683989460922</v>
      </c>
      <c r="S34" s="75">
        <f t="shared" si="6"/>
        <v>1.0378305048597594</v>
      </c>
      <c r="T34" s="76">
        <f>分析係数表!F37</f>
        <v>0.66956741667759523</v>
      </c>
      <c r="U34" s="77">
        <f t="shared" si="7"/>
        <v>0.69489749008815349</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投入係数表!Q35</f>
        <v>6.7250235774317015E-3</v>
      </c>
      <c r="E35" s="68">
        <f t="shared" si="0"/>
        <v>0.67250235774317013</v>
      </c>
      <c r="F35" s="67">
        <f>分析係数表!C38</f>
        <v>0.27616293516884927</v>
      </c>
      <c r="G35" s="68">
        <f t="shared" si="1"/>
        <v>0.18572022502232538</v>
      </c>
      <c r="H35" s="68">
        <v>0.27652526431132096</v>
      </c>
      <c r="I35" s="68">
        <f t="shared" si="2"/>
        <v>0.27652526431132096</v>
      </c>
      <c r="J35" s="67">
        <f>分析係数表!G38</f>
        <v>0.16816004220594116</v>
      </c>
      <c r="K35" s="69">
        <f t="shared" si="3"/>
        <v>4.650050011760077E-2</v>
      </c>
      <c r="L35" s="70"/>
      <c r="M35" s="71"/>
      <c r="N35" s="72">
        <f>分析係数表!H38</f>
        <v>1.978405886979525E-2</v>
      </c>
      <c r="O35" s="73">
        <f t="shared" si="4"/>
        <v>0.2892706320653225</v>
      </c>
      <c r="P35" s="67">
        <f>分析係数表!C38</f>
        <v>0.27616293516884927</v>
      </c>
      <c r="Q35" s="73">
        <f t="shared" si="5"/>
        <v>7.9885826809307711E-2</v>
      </c>
      <c r="R35" s="74">
        <v>0.13780915200118879</v>
      </c>
      <c r="S35" s="75">
        <f t="shared" si="6"/>
        <v>0.41433441631250978</v>
      </c>
      <c r="T35" s="76">
        <f>分析係数表!F38</f>
        <v>0.50796041491163135</v>
      </c>
      <c r="U35" s="77">
        <f t="shared" si="7"/>
        <v>0.21046548202227106</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投入係数表!Q36</f>
        <v>0</v>
      </c>
      <c r="E36" s="68">
        <f t="shared" si="0"/>
        <v>0</v>
      </c>
      <c r="F36" s="67">
        <f>分析係数表!C39</f>
        <v>1</v>
      </c>
      <c r="G36" s="68">
        <f t="shared" si="1"/>
        <v>0</v>
      </c>
      <c r="H36" s="68">
        <v>4.8449654556012536E-2</v>
      </c>
      <c r="I36" s="68">
        <f t="shared" si="2"/>
        <v>4.8449654556012536E-2</v>
      </c>
      <c r="J36" s="67">
        <f>分析係数表!G39</f>
        <v>0.35248448442068531</v>
      </c>
      <c r="K36" s="69">
        <f t="shared" si="3"/>
        <v>1.7077751506536384E-2</v>
      </c>
      <c r="L36" s="70"/>
      <c r="M36" s="71"/>
      <c r="N36" s="72">
        <f>分析係数表!H39</f>
        <v>3.7835784153932967E-3</v>
      </c>
      <c r="O36" s="73">
        <f t="shared" si="4"/>
        <v>5.5321212239238415E-2</v>
      </c>
      <c r="P36" s="67">
        <f>分析係数表!C39</f>
        <v>1</v>
      </c>
      <c r="Q36" s="73">
        <f t="shared" si="5"/>
        <v>5.5321212239238415E-2</v>
      </c>
      <c r="R36" s="74">
        <v>5.8438411889964514E-2</v>
      </c>
      <c r="S36" s="75">
        <f t="shared" si="6"/>
        <v>0.10688806644597705</v>
      </c>
      <c r="T36" s="76">
        <f>分析係数表!F39</f>
        <v>0.70432763167329249</v>
      </c>
      <c r="U36" s="77">
        <f t="shared" si="7"/>
        <v>7.528421869403254E-2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投入係数表!Q37</f>
        <v>1.0057174085888266E-4</v>
      </c>
      <c r="E37" s="68">
        <f t="shared" si="0"/>
        <v>1.0057174085888266E-2</v>
      </c>
      <c r="F37" s="67">
        <f>分析係数表!C40</f>
        <v>0.8594947788612175</v>
      </c>
      <c r="G37" s="68">
        <f t="shared" si="1"/>
        <v>8.6440886169193015E-3</v>
      </c>
      <c r="H37" s="68">
        <v>1.1704857083982126E-2</v>
      </c>
      <c r="I37" s="68">
        <f t="shared" si="2"/>
        <v>1.1704857083982126E-2</v>
      </c>
      <c r="J37" s="67">
        <f>分析係数表!G40</f>
        <v>0.52539426735800443</v>
      </c>
      <c r="K37" s="69">
        <f t="shared" si="3"/>
        <v>6.1496648121689371E-3</v>
      </c>
      <c r="L37" s="70"/>
      <c r="M37" s="71"/>
      <c r="N37" s="72">
        <f>分析係数表!H40</f>
        <v>2.8625897198815951E-2</v>
      </c>
      <c r="O37" s="73">
        <f t="shared" si="4"/>
        <v>0.41855068419659092</v>
      </c>
      <c r="P37" s="67">
        <f>分析係数表!C40</f>
        <v>0.8594947788612175</v>
      </c>
      <c r="Q37" s="73">
        <f t="shared" si="5"/>
        <v>0.3597421277557602</v>
      </c>
      <c r="R37" s="74">
        <v>0.36139150416594579</v>
      </c>
      <c r="S37" s="75">
        <f t="shared" si="6"/>
        <v>0.3730963612499279</v>
      </c>
      <c r="T37" s="76">
        <f>分析係数表!F40</f>
        <v>0.72756745394375155</v>
      </c>
      <c r="U37" s="77">
        <f t="shared" si="7"/>
        <v>0.27145276963028819</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投入係数表!Q38</f>
        <v>0</v>
      </c>
      <c r="E38" s="68">
        <f t="shared" si="0"/>
        <v>0</v>
      </c>
      <c r="F38" s="67">
        <f>分析係数表!C41</f>
        <v>0.99990471917963208</v>
      </c>
      <c r="G38" s="68">
        <f t="shared" si="1"/>
        <v>0</v>
      </c>
      <c r="H38" s="68">
        <v>1.6811529228615155E-3</v>
      </c>
      <c r="I38" s="68">
        <f t="shared" si="2"/>
        <v>1.6811529228615155E-3</v>
      </c>
      <c r="J38" s="67">
        <f>分析係数表!G41</f>
        <v>0.44685264209908465</v>
      </c>
      <c r="K38" s="69">
        <f t="shared" si="3"/>
        <v>7.5122762535326682E-4</v>
      </c>
      <c r="L38" s="70"/>
      <c r="M38" s="71"/>
      <c r="N38" s="72">
        <f>分析係数表!H41</f>
        <v>4.1570867506027356E-2</v>
      </c>
      <c r="O38" s="73">
        <f t="shared" si="4"/>
        <v>0.6078242689285307</v>
      </c>
      <c r="P38" s="67">
        <f>分析係数表!C41</f>
        <v>0.99990471917963208</v>
      </c>
      <c r="Q38" s="73">
        <f t="shared" si="5"/>
        <v>0.60776635493354769</v>
      </c>
      <c r="R38" s="74">
        <v>0.62152380516564643</v>
      </c>
      <c r="S38" s="75">
        <f t="shared" si="6"/>
        <v>0.62320495808850795</v>
      </c>
      <c r="T38" s="76">
        <f>分析係数表!F41</f>
        <v>0.55239581515617808</v>
      </c>
      <c r="U38" s="77">
        <f t="shared" si="7"/>
        <v>0.34425581083267315</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投入係数表!Q39</f>
        <v>2.2030903988143921E-3</v>
      </c>
      <c r="E39" s="68">
        <f>$C$19*D39</f>
        <v>0.22030903988143921</v>
      </c>
      <c r="F39" s="67">
        <f>分析係数表!C42</f>
        <v>0.63104308840742951</v>
      </c>
      <c r="G39" s="68">
        <f>E39*F39</f>
        <v>0.13902449693085897</v>
      </c>
      <c r="H39" s="68">
        <v>0.14865755411361539</v>
      </c>
      <c r="I39" s="68">
        <f>C39+H39</f>
        <v>0.14865755411361539</v>
      </c>
      <c r="J39" s="67">
        <f>分析係数表!G42</f>
        <v>0.48778127268328092</v>
      </c>
      <c r="K39" s="69">
        <f>I39*J39</f>
        <v>7.2512370939523021E-2</v>
      </c>
      <c r="L39" s="70"/>
      <c r="M39" s="71"/>
      <c r="N39" s="72">
        <f>分析係数表!H42</f>
        <v>1.0655104073296274E-2</v>
      </c>
      <c r="O39" s="73">
        <f t="shared" si="4"/>
        <v>0.15579253530780179</v>
      </c>
      <c r="P39" s="67">
        <f>分析係数表!C42</f>
        <v>0.63104308840742951</v>
      </c>
      <c r="Q39" s="73">
        <f>O39*P39</f>
        <v>9.831180263145875E-2</v>
      </c>
      <c r="R39" s="74">
        <v>0.10714984397685409</v>
      </c>
      <c r="S39" s="75">
        <f>I39+R39</f>
        <v>0.25580739809046948</v>
      </c>
      <c r="T39" s="76">
        <f>分析係数表!F42</f>
        <v>0.56029864159552034</v>
      </c>
      <c r="U39" s="77">
        <f>S39*T39</f>
        <v>0.14332853766017456</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投入係数表!Q40</f>
        <v>3.6799769254270032E-2</v>
      </c>
      <c r="E40" s="68">
        <f>$C$19*D40</f>
        <v>3.6799769254270034</v>
      </c>
      <c r="F40" s="67">
        <f>分析係数表!C43</f>
        <v>0.62059958859811692</v>
      </c>
      <c r="G40" s="68">
        <f>E40*F40</f>
        <v>2.2837921659705613</v>
      </c>
      <c r="H40" s="68">
        <v>2.8784903979250891</v>
      </c>
      <c r="I40" s="68">
        <f>C40+H40</f>
        <v>2.8784903979250891</v>
      </c>
      <c r="J40" s="67">
        <f>分析係数表!G43</f>
        <v>0.36935703048307378</v>
      </c>
      <c r="K40" s="69">
        <f>I40*J40</f>
        <v>1.0631906656516523</v>
      </c>
      <c r="L40" s="70"/>
      <c r="M40" s="71"/>
      <c r="N40" s="72">
        <f>分析係数表!H43</f>
        <v>1.5056593096551102E-2</v>
      </c>
      <c r="O40" s="73">
        <f t="shared" si="4"/>
        <v>0.22014846551226341</v>
      </c>
      <c r="P40" s="67">
        <f>分析係数表!C43</f>
        <v>0.62059958859811692</v>
      </c>
      <c r="Q40" s="73">
        <f>O40*P40</f>
        <v>0.13662404712741741</v>
      </c>
      <c r="R40" s="74">
        <v>0.55014276996667455</v>
      </c>
      <c r="S40" s="75">
        <f>I40+R40</f>
        <v>3.4286331678917636</v>
      </c>
      <c r="T40" s="76">
        <f>分析係数表!F43</f>
        <v>0.6240370889543333</v>
      </c>
      <c r="U40" s="77">
        <f>S40*T40</f>
        <v>2.1395942611834502</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投入係数表!Q41</f>
        <v>1.08162060923704E-4</v>
      </c>
      <c r="E41" s="68">
        <f>$C$19*D41</f>
        <v>1.08162060923704E-2</v>
      </c>
      <c r="F41" s="67">
        <f>分析係数表!C44</f>
        <v>0.64669075076632776</v>
      </c>
      <c r="G41" s="68">
        <f>E41*F41</f>
        <v>6.9947404383183419E-3</v>
      </c>
      <c r="H41" s="68">
        <v>1.2887780894356085E-2</v>
      </c>
      <c r="I41" s="68">
        <f>C41+H41</f>
        <v>1.2887780894356085E-2</v>
      </c>
      <c r="J41" s="67">
        <f>分析係数表!G44</f>
        <v>0.2706786499583716</v>
      </c>
      <c r="K41" s="69">
        <f>I41*J41</f>
        <v>3.4884471334435999E-3</v>
      </c>
      <c r="L41" s="70"/>
      <c r="M41" s="71"/>
      <c r="N41" s="72">
        <f>分析係数表!H44</f>
        <v>0.11660878839741158</v>
      </c>
      <c r="O41" s="73">
        <f t="shared" si="4"/>
        <v>1.7049837015795228</v>
      </c>
      <c r="P41" s="67">
        <f>分析係数表!C44</f>
        <v>0.64669075076632776</v>
      </c>
      <c r="Q41" s="73">
        <f>O41*P41</f>
        <v>1.1025971900188141</v>
      </c>
      <c r="R41" s="74">
        <v>1.1231548219974503</v>
      </c>
      <c r="S41" s="75">
        <f>I41+R41</f>
        <v>1.1360426028918065</v>
      </c>
      <c r="T41" s="76">
        <f>分析係数表!F44</f>
        <v>0.52072668274875644</v>
      </c>
      <c r="U41" s="77">
        <f>S41*T41</f>
        <v>0.59156769606511317</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投入係数表!Q42</f>
        <v>9.0704324774614929E-4</v>
      </c>
      <c r="E42" s="68">
        <f>$C$19*D42</f>
        <v>9.0704324774614931E-2</v>
      </c>
      <c r="F42" s="67">
        <f>分析係数表!C45</f>
        <v>1</v>
      </c>
      <c r="G42" s="68">
        <f>E42*F42</f>
        <v>9.0704324774614931E-2</v>
      </c>
      <c r="H42" s="68">
        <v>0.11320704765485493</v>
      </c>
      <c r="I42" s="68">
        <f>C42+H42</f>
        <v>0.11320704765485493</v>
      </c>
      <c r="J42" s="67">
        <f>分析係数表!G45</f>
        <v>0</v>
      </c>
      <c r="K42" s="69">
        <f>I42*J42</f>
        <v>0</v>
      </c>
      <c r="L42" s="70"/>
      <c r="M42" s="71"/>
      <c r="N42" s="72">
        <f>分析係数表!H45</f>
        <v>0</v>
      </c>
      <c r="O42" s="73">
        <f t="shared" si="4"/>
        <v>0</v>
      </c>
      <c r="P42" s="67">
        <f>分析係数表!C45</f>
        <v>1</v>
      </c>
      <c r="Q42" s="73">
        <f>O42*P42</f>
        <v>0</v>
      </c>
      <c r="R42" s="74">
        <v>1.9200620265872125E-2</v>
      </c>
      <c r="S42" s="75">
        <f>I42+R42</f>
        <v>0.13240766792072706</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投入係数表!Q43</f>
        <v>2.459263701002112E-3</v>
      </c>
      <c r="E43" s="68">
        <f>$C$19*D43</f>
        <v>0.24592637010021121</v>
      </c>
      <c r="F43" s="67">
        <f>分析係数表!C46</f>
        <v>0.9523590920683499</v>
      </c>
      <c r="G43" s="68">
        <f>E43*F43</f>
        <v>0.23421021454430213</v>
      </c>
      <c r="H43" s="68">
        <v>0.25539363359965062</v>
      </c>
      <c r="I43" s="68">
        <f>C43+H43</f>
        <v>0.25539363359965062</v>
      </c>
      <c r="J43" s="67">
        <f>分析係数表!G46</f>
        <v>9.2904052538843509E-3</v>
      </c>
      <c r="K43" s="69">
        <f>I43*J43</f>
        <v>2.3727103554028088E-3</v>
      </c>
      <c r="L43" s="70"/>
      <c r="M43" s="71"/>
      <c r="N43" s="72">
        <f>分析係数表!H46</f>
        <v>3.275825467872984E-5</v>
      </c>
      <c r="O43" s="73">
        <f t="shared" si="4"/>
        <v>4.7897153453886073E-4</v>
      </c>
      <c r="P43" s="67">
        <f>分析係数表!C46</f>
        <v>0.9523590920683499</v>
      </c>
      <c r="Q43" s="73">
        <f>O43*P43</f>
        <v>4.5615289576001372E-4</v>
      </c>
      <c r="R43" s="74">
        <v>1.6431756897959195E-2</v>
      </c>
      <c r="S43" s="75">
        <f>I43+R43</f>
        <v>0.27182539049760979</v>
      </c>
      <c r="T43" s="76">
        <f>分析係数表!F46</f>
        <v>0.3134710876181323</v>
      </c>
      <c r="U43" s="77">
        <f>S43*T43</f>
        <v>8.5209400801509266E-2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投入係数表!Q44</f>
        <v>0.56611643171463433</v>
      </c>
      <c r="E44" s="82">
        <f>SUM(E5:E43)</f>
        <v>56.611643171463456</v>
      </c>
      <c r="F44" s="83">
        <f>分析係数表!C47</f>
        <v>0.46786164393083407</v>
      </c>
      <c r="G44" s="82">
        <f>SUM(G5:G43)</f>
        <v>11.215594592357608</v>
      </c>
      <c r="H44" s="82">
        <f>SUM(H5:H43)</f>
        <v>13.56301548307713</v>
      </c>
      <c r="I44" s="82">
        <f>SUM(I5:I43)</f>
        <v>113.56301548307714</v>
      </c>
      <c r="J44" s="83">
        <f>分析係数表!G47</f>
        <v>0.21497759441460212</v>
      </c>
      <c r="K44" s="84">
        <f>SUM(K5:K43)</f>
        <v>22.645430586303974</v>
      </c>
      <c r="L44" s="85">
        <f>最終需要_まとめ!$L$34</f>
        <v>0.64566666666666661</v>
      </c>
      <c r="M44" s="82">
        <f>K44*L44</f>
        <v>14.621399681890264</v>
      </c>
      <c r="N44" s="86">
        <f>分析係数表!H47</f>
        <v>1</v>
      </c>
      <c r="O44" s="87">
        <f>SUM(O5:O43)</f>
        <v>14.621399681890262</v>
      </c>
      <c r="P44" s="83">
        <f>分析係数表!C47</f>
        <v>0.46786164393083407</v>
      </c>
      <c r="Q44" s="87">
        <f>SUM(Q5:Q43)</f>
        <v>9.3896201761558249</v>
      </c>
      <c r="R44" s="82">
        <f>SUM(R5:R43)</f>
        <v>11.265842992185695</v>
      </c>
      <c r="S44" s="88">
        <f>SUM(S5:S43)</f>
        <v>124.82885847526279</v>
      </c>
      <c r="T44" s="89">
        <f>分析係数表!F47</f>
        <v>0.45241141751681985</v>
      </c>
      <c r="U44" s="90">
        <f>SUM(U5:U43)</f>
        <v>54.779433452403957</v>
      </c>
      <c r="V44" s="91">
        <f>分析係数表!D47</f>
        <v>5.5289104631778725E-2</v>
      </c>
      <c r="W44" s="155">
        <f>SUM(W5:W43)</f>
        <v>3</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295</v>
      </c>
      <c r="S2" s="3" t="s">
        <v>150</v>
      </c>
      <c r="U2" s="55" t="s">
        <v>207</v>
      </c>
      <c r="W2" s="3" t="s">
        <v>127</v>
      </c>
      <c r="Y2" s="3" t="s">
        <v>151</v>
      </c>
    </row>
    <row r="3" spans="1:25" ht="45" x14ac:dyDescent="0.15">
      <c r="B3" s="56"/>
      <c r="C3" s="57" t="s">
        <v>225</v>
      </c>
      <c r="D3" s="57" t="s">
        <v>309</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投入係数表!R5</f>
        <v>0</v>
      </c>
      <c r="E5" s="68">
        <f t="shared" ref="E5:E38" si="0">$C$20*D5</f>
        <v>0</v>
      </c>
      <c r="F5" s="67">
        <f>分析係数表!C8</f>
        <v>0.17777947964604235</v>
      </c>
      <c r="G5" s="68">
        <f t="shared" ref="G5:G38" si="1">E5*F5</f>
        <v>0</v>
      </c>
      <c r="H5" s="68">
        <f t="array" ref="H5:H43">MMULT(逆行列係数!C5:AO43,'16'!G5:G43)</f>
        <v>6.8797851962495537E-4</v>
      </c>
      <c r="I5" s="68">
        <f t="shared" ref="I5:I38" si="2">C5+H5</f>
        <v>6.8797851962495537E-4</v>
      </c>
      <c r="J5" s="67">
        <f>分析係数表!G8</f>
        <v>0.11983669088190757</v>
      </c>
      <c r="K5" s="69">
        <f t="shared" ref="K5:K38" si="3">I5*J5</f>
        <v>8.2445069189688159E-5</v>
      </c>
      <c r="L5" s="70" t="s">
        <v>181</v>
      </c>
      <c r="M5" s="71" t="s">
        <v>181</v>
      </c>
      <c r="N5" s="72">
        <f>分析係数表!H8</f>
        <v>9.9318531954874535E-3</v>
      </c>
      <c r="O5" s="73">
        <f t="shared" ref="O5:O43" si="4">$M$44*N5</f>
        <v>0.15685522171234922</v>
      </c>
      <c r="P5" s="67">
        <f>分析係数表!C8</f>
        <v>0.17777947964604235</v>
      </c>
      <c r="Q5" s="73">
        <f t="shared" ref="Q5:Q38" si="5">O5*P5</f>
        <v>2.7885639695786047E-2</v>
      </c>
      <c r="R5" s="74">
        <f t="array" ref="R5:R43">MMULT(逆行列係数!C5:AO43,'16'!Q5:Q43)</f>
        <v>4.713130895620956E-2</v>
      </c>
      <c r="S5" s="75">
        <f t="shared" ref="S5:S38" si="6">I5+R5</f>
        <v>4.7819287475834513E-2</v>
      </c>
      <c r="T5" s="76">
        <f>分析係数表!F8</f>
        <v>0.45371949933871308</v>
      </c>
      <c r="U5" s="77">
        <f t="shared" ref="U5:U38" si="7">S5*T5</f>
        <v>2.1696543172269628E-2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投入係数表!R6</f>
        <v>0</v>
      </c>
      <c r="E6" s="68">
        <f t="shared" si="0"/>
        <v>0</v>
      </c>
      <c r="F6" s="67">
        <f>分析係数表!C9</f>
        <v>0.42124201973302378</v>
      </c>
      <c r="G6" s="68">
        <f t="shared" si="1"/>
        <v>0</v>
      </c>
      <c r="H6" s="68">
        <v>6.6661851686514824E-4</v>
      </c>
      <c r="I6" s="68">
        <f t="shared" si="2"/>
        <v>6.6661851686514824E-4</v>
      </c>
      <c r="J6" s="67">
        <f>分析係数表!G9</f>
        <v>0.24981720692176457</v>
      </c>
      <c r="K6" s="69">
        <f t="shared" si="3"/>
        <v>1.6653277596558055E-4</v>
      </c>
      <c r="L6" s="70"/>
      <c r="M6" s="71"/>
      <c r="N6" s="72">
        <f>分析係数表!H9</f>
        <v>5.1224917855464795E-4</v>
      </c>
      <c r="O6" s="73">
        <f t="shared" si="4"/>
        <v>8.090026794864898E-3</v>
      </c>
      <c r="P6" s="67">
        <f>分析係数表!C9</f>
        <v>0.42124201973302378</v>
      </c>
      <c r="Q6" s="73">
        <f t="shared" si="5"/>
        <v>3.4078592267631704E-3</v>
      </c>
      <c r="R6" s="74">
        <v>4.5083151251725318E-3</v>
      </c>
      <c r="S6" s="75">
        <f t="shared" si="6"/>
        <v>5.1749336420376796E-3</v>
      </c>
      <c r="T6" s="76">
        <f>分析係数表!F9</f>
        <v>0.68072142334876917</v>
      </c>
      <c r="U6" s="77">
        <f t="shared" si="7"/>
        <v>3.5226881945433193E-3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投入係数表!R7</f>
        <v>0</v>
      </c>
      <c r="E7" s="68">
        <f t="shared" si="0"/>
        <v>0</v>
      </c>
      <c r="F7" s="67">
        <f>分析係数表!C10</f>
        <v>0.36396764732023823</v>
      </c>
      <c r="G7" s="68">
        <f t="shared" si="1"/>
        <v>0</v>
      </c>
      <c r="H7" s="68">
        <v>2.612483243133262E-4</v>
      </c>
      <c r="I7" s="68">
        <f t="shared" si="2"/>
        <v>2.612483243133262E-4</v>
      </c>
      <c r="J7" s="67">
        <f>分析係数表!G10</f>
        <v>0.17997125059894586</v>
      </c>
      <c r="K7" s="69">
        <f t="shared" si="3"/>
        <v>4.701718764354831E-5</v>
      </c>
      <c r="L7" s="70"/>
      <c r="M7" s="71"/>
      <c r="N7" s="72">
        <f>分析係数表!H10</f>
        <v>1.1645238378928864E-3</v>
      </c>
      <c r="O7" s="73">
        <f t="shared" si="4"/>
        <v>1.8391496650896632E-2</v>
      </c>
      <c r="P7" s="67">
        <f>分析係数表!C10</f>
        <v>0.36396764732023823</v>
      </c>
      <c r="Q7" s="73">
        <f t="shared" si="5"/>
        <v>6.6939097667248881E-3</v>
      </c>
      <c r="R7" s="74">
        <v>1.3681483189003318E-2</v>
      </c>
      <c r="S7" s="75">
        <f t="shared" si="6"/>
        <v>1.3942731513316644E-2</v>
      </c>
      <c r="T7" s="76">
        <f>分析係数表!F10</f>
        <v>0.526018207954001</v>
      </c>
      <c r="U7" s="77">
        <f t="shared" si="7"/>
        <v>7.3341306446185976E-3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投入係数表!R8</f>
        <v>5.2943021091685098E-5</v>
      </c>
      <c r="E8" s="68">
        <f t="shared" si="0"/>
        <v>5.29430210916851E-3</v>
      </c>
      <c r="F8" s="67">
        <f>分析係数表!C11</f>
        <v>1.3444674968404846E-2</v>
      </c>
      <c r="G8" s="68">
        <f t="shared" si="1"/>
        <v>7.1180171042310841E-5</v>
      </c>
      <c r="H8" s="68">
        <v>8.9114563911081076E-3</v>
      </c>
      <c r="I8" s="68">
        <f t="shared" si="2"/>
        <v>8.9114563911081076E-3</v>
      </c>
      <c r="J8" s="67">
        <f>分析係数表!G11</f>
        <v>0.34123955862637928</v>
      </c>
      <c r="K8" s="69">
        <f t="shared" si="3"/>
        <v>3.0409414456199573E-3</v>
      </c>
      <c r="L8" s="70"/>
      <c r="M8" s="71"/>
      <c r="N8" s="72">
        <f>分析係数表!H11</f>
        <v>-1.9911880294914216E-5</v>
      </c>
      <c r="O8" s="73">
        <f t="shared" si="4"/>
        <v>-3.1447126099161361E-4</v>
      </c>
      <c r="P8" s="67">
        <f>分析係数表!C11</f>
        <v>1.3444674968404846E-2</v>
      </c>
      <c r="Q8" s="73">
        <f t="shared" si="5"/>
        <v>-4.2279638909366551E-6</v>
      </c>
      <c r="R8" s="74">
        <v>1.5117679432848825E-2</v>
      </c>
      <c r="S8" s="75">
        <f t="shared" si="6"/>
        <v>2.4029135823956931E-2</v>
      </c>
      <c r="T8" s="76">
        <f>分析係数表!F11</f>
        <v>0.57409508095287198</v>
      </c>
      <c r="U8" s="77">
        <f t="shared" si="7"/>
        <v>1.379500867608211E-2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投入係数表!R9</f>
        <v>0</v>
      </c>
      <c r="E9" s="68">
        <f t="shared" si="0"/>
        <v>0</v>
      </c>
      <c r="F9" s="67">
        <f>分析係数表!C12</f>
        <v>0.28285269962977577</v>
      </c>
      <c r="G9" s="68">
        <f t="shared" si="1"/>
        <v>0</v>
      </c>
      <c r="H9" s="68">
        <v>1.3315671999115017E-3</v>
      </c>
      <c r="I9" s="68">
        <f t="shared" si="2"/>
        <v>1.3315671999115017E-3</v>
      </c>
      <c r="J9" s="67">
        <f>分析係数表!G12</f>
        <v>0.13743688539340115</v>
      </c>
      <c r="K9" s="69">
        <f t="shared" si="3"/>
        <v>1.8300644864784914E-4</v>
      </c>
      <c r="L9" s="70"/>
      <c r="M9" s="71"/>
      <c r="N9" s="72">
        <f>分析係数表!H12</f>
        <v>7.6503049889858399E-2</v>
      </c>
      <c r="O9" s="73">
        <f t="shared" si="4"/>
        <v>1.2082239453153434</v>
      </c>
      <c r="P9" s="67">
        <f>分析係数表!C12</f>
        <v>0.28285269962977577</v>
      </c>
      <c r="Q9" s="73">
        <f t="shared" si="5"/>
        <v>0.34174940468978343</v>
      </c>
      <c r="R9" s="74">
        <v>0.41610158523385743</v>
      </c>
      <c r="S9" s="75">
        <f t="shared" si="6"/>
        <v>0.41743315243376894</v>
      </c>
      <c r="T9" s="76">
        <f>分析係数表!F12</f>
        <v>0.33885954419874881</v>
      </c>
      <c r="U9" s="77">
        <f t="shared" si="7"/>
        <v>0.14145120776715378</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投入係数表!R10</f>
        <v>1.3805910884677882E-3</v>
      </c>
      <c r="E10" s="68">
        <f t="shared" si="0"/>
        <v>0.13805910884677883</v>
      </c>
      <c r="F10" s="67">
        <f>分析係数表!C13</f>
        <v>8.2857707463935726E-2</v>
      </c>
      <c r="G10" s="68">
        <f t="shared" si="1"/>
        <v>1.1439261253558061E-2</v>
      </c>
      <c r="H10" s="68">
        <v>1.4054869160227875E-2</v>
      </c>
      <c r="I10" s="68">
        <f t="shared" si="2"/>
        <v>1.4054869160227875E-2</v>
      </c>
      <c r="J10" s="67">
        <f>分析係数表!G13</f>
        <v>0.24536311575828371</v>
      </c>
      <c r="K10" s="69">
        <f t="shared" si="3"/>
        <v>3.448546488728524E-3</v>
      </c>
      <c r="L10" s="70"/>
      <c r="M10" s="71"/>
      <c r="N10" s="72">
        <f>分析係数表!H13</f>
        <v>1.5229376832013421E-2</v>
      </c>
      <c r="O10" s="73">
        <f t="shared" si="4"/>
        <v>0.24051979348745675</v>
      </c>
      <c r="P10" s="67">
        <f>分析係数表!C13</f>
        <v>8.2857707463935726E-2</v>
      </c>
      <c r="Q10" s="73">
        <f t="shared" si="5"/>
        <v>1.9928918688069924E-2</v>
      </c>
      <c r="R10" s="74">
        <v>2.2070294312375369E-2</v>
      </c>
      <c r="S10" s="75">
        <f t="shared" si="6"/>
        <v>3.6125163472603243E-2</v>
      </c>
      <c r="T10" s="76">
        <f>分析係数表!F13</f>
        <v>0.38525314111513148</v>
      </c>
      <c r="U10" s="77">
        <f t="shared" si="7"/>
        <v>1.391733270111801E-2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投入係数表!R11</f>
        <v>1.1525288437651447E-3</v>
      </c>
      <c r="E11" s="68">
        <f t="shared" si="0"/>
        <v>0.11525288437651447</v>
      </c>
      <c r="F11" s="67">
        <f>分析係数表!C14</f>
        <v>0.18904232356765083</v>
      </c>
      <c r="G11" s="68">
        <f t="shared" si="1"/>
        <v>2.1787673060410098E-2</v>
      </c>
      <c r="H11" s="68">
        <v>5.5697642131896714E-2</v>
      </c>
      <c r="I11" s="68">
        <f t="shared" si="2"/>
        <v>5.5697642131896714E-2</v>
      </c>
      <c r="J11" s="67">
        <f>分析係数表!G14</f>
        <v>0.16324783844948645</v>
      </c>
      <c r="K11" s="69">
        <f t="shared" si="3"/>
        <v>9.0925196847651858E-3</v>
      </c>
      <c r="L11" s="70"/>
      <c r="M11" s="71"/>
      <c r="N11" s="72">
        <f>分析係数表!H14</f>
        <v>1.012936620163862E-3</v>
      </c>
      <c r="O11" s="73">
        <f t="shared" si="4"/>
        <v>1.5997457373670153E-2</v>
      </c>
      <c r="P11" s="67">
        <f>分析係数表!C14</f>
        <v>0.18904232356765083</v>
      </c>
      <c r="Q11" s="73">
        <f t="shared" si="5"/>
        <v>3.0241965130930549E-3</v>
      </c>
      <c r="R11" s="74">
        <v>1.7473300340888821E-2</v>
      </c>
      <c r="S11" s="75">
        <f t="shared" si="6"/>
        <v>7.3170942472785536E-2</v>
      </c>
      <c r="T11" s="76">
        <f>分析係数表!F14</f>
        <v>0.31391081065397786</v>
      </c>
      <c r="U11" s="77">
        <f t="shared" si="7"/>
        <v>2.2969149867947687E-2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投入係数表!R12</f>
        <v>4.137700725319389E-3</v>
      </c>
      <c r="E12" s="68">
        <f t="shared" si="0"/>
        <v>0.41377007253193887</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0.10707746436764444</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投入係数表!R13</f>
        <v>1.0670055020016533E-3</v>
      </c>
      <c r="E13" s="68">
        <f t="shared" si="0"/>
        <v>0.10670055020016533</v>
      </c>
      <c r="F13" s="67">
        <f>分析係数表!C16</f>
        <v>0.18624360370728099</v>
      </c>
      <c r="G13" s="68">
        <f t="shared" si="1"/>
        <v>1.9872294986828434E-2</v>
      </c>
      <c r="H13" s="68">
        <v>5.2684251520538149E-2</v>
      </c>
      <c r="I13" s="68">
        <f t="shared" si="2"/>
        <v>5.2684251520538149E-2</v>
      </c>
      <c r="J13" s="67">
        <f>分析係数表!G16</f>
        <v>3.3443467200273011E-2</v>
      </c>
      <c r="K13" s="69">
        <f t="shared" si="3"/>
        <v>1.7619440376980512E-3</v>
      </c>
      <c r="L13" s="70"/>
      <c r="M13" s="71"/>
      <c r="N13" s="72">
        <f>分析係数表!H16</f>
        <v>1.544069969062719E-2</v>
      </c>
      <c r="O13" s="73">
        <f t="shared" si="4"/>
        <v>0.24385724654765809</v>
      </c>
      <c r="P13" s="67">
        <f>分析係数表!C16</f>
        <v>0.18624360370728099</v>
      </c>
      <c r="Q13" s="73">
        <f t="shared" si="5"/>
        <v>4.5416852387170747E-2</v>
      </c>
      <c r="R13" s="74">
        <v>8.3071785517162558E-2</v>
      </c>
      <c r="S13" s="75">
        <f t="shared" si="6"/>
        <v>0.1357560370377007</v>
      </c>
      <c r="T13" s="76">
        <f>分析係数表!F16</f>
        <v>0.28910915662276826</v>
      </c>
      <c r="U13" s="77">
        <f t="shared" si="7"/>
        <v>3.924831337441894E-2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投入係数表!R14</f>
        <v>2.1242369078017652E-2</v>
      </c>
      <c r="E14" s="68">
        <f t="shared" si="0"/>
        <v>2.1242369078017651</v>
      </c>
      <c r="F14" s="67">
        <f>分析係数表!C17</f>
        <v>8.6758716707685424E-2</v>
      </c>
      <c r="G14" s="68">
        <f t="shared" si="1"/>
        <v>0.18429606810398302</v>
      </c>
      <c r="H14" s="68">
        <v>0.19624878432389464</v>
      </c>
      <c r="I14" s="68">
        <f t="shared" si="2"/>
        <v>0.19624878432389464</v>
      </c>
      <c r="J14" s="67">
        <f>分析係数表!G17</f>
        <v>0.21883055467982124</v>
      </c>
      <c r="K14" s="69">
        <f t="shared" si="3"/>
        <v>4.2945230328838471E-2</v>
      </c>
      <c r="L14" s="70"/>
      <c r="M14" s="71"/>
      <c r="N14" s="72">
        <f>分析係数表!H17</f>
        <v>2.866347284388861E-3</v>
      </c>
      <c r="O14" s="73">
        <f t="shared" si="4"/>
        <v>4.526864523145406E-2</v>
      </c>
      <c r="P14" s="67">
        <f>分析係数表!C17</f>
        <v>8.6758716707685424E-2</v>
      </c>
      <c r="Q14" s="73">
        <f t="shared" si="5"/>
        <v>3.9274495673764379E-3</v>
      </c>
      <c r="R14" s="74">
        <v>8.2561242015586223E-3</v>
      </c>
      <c r="S14" s="75">
        <f t="shared" si="6"/>
        <v>0.20450490852545328</v>
      </c>
      <c r="T14" s="76">
        <f>分析係数表!F17</f>
        <v>0.34508465775272146</v>
      </c>
      <c r="U14" s="77">
        <f t="shared" si="7"/>
        <v>7.0571506367257647E-2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投入係数表!R15</f>
        <v>4.5449547337169669E-3</v>
      </c>
      <c r="E15" s="68">
        <f t="shared" si="0"/>
        <v>0.45449547337169671</v>
      </c>
      <c r="F15" s="67">
        <f>分析係数表!C18</f>
        <v>0.36451017494166671</v>
      </c>
      <c r="G15" s="68">
        <f t="shared" si="1"/>
        <v>0.1656682245089128</v>
      </c>
      <c r="H15" s="68">
        <v>0.18685394353075932</v>
      </c>
      <c r="I15" s="68">
        <f t="shared" si="2"/>
        <v>0.18685394353075932</v>
      </c>
      <c r="J15" s="67">
        <f>分析係数表!G18</f>
        <v>0.21601264645713222</v>
      </c>
      <c r="K15" s="69">
        <f t="shared" si="3"/>
        <v>4.0362814843030864E-2</v>
      </c>
      <c r="L15" s="70"/>
      <c r="M15" s="71"/>
      <c r="N15" s="72">
        <f>分析係数表!H18</f>
        <v>4.846294736294444E-4</v>
      </c>
      <c r="O15" s="73">
        <f t="shared" si="4"/>
        <v>7.6538247231668546E-3</v>
      </c>
      <c r="P15" s="67">
        <f>分析係数表!C18</f>
        <v>0.36451017494166671</v>
      </c>
      <c r="Q15" s="73">
        <f t="shared" si="5"/>
        <v>2.7898969888144041E-3</v>
      </c>
      <c r="R15" s="74">
        <v>7.628415523218024E-3</v>
      </c>
      <c r="S15" s="75">
        <f t="shared" si="6"/>
        <v>0.19448235905397734</v>
      </c>
      <c r="T15" s="76">
        <f>分析係数表!F18</f>
        <v>0.4650429076224129</v>
      </c>
      <c r="U15" s="77">
        <f t="shared" si="7"/>
        <v>9.0442641735727719E-2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投入係数表!R16</f>
        <v>9.565989403250702E-2</v>
      </c>
      <c r="E16" s="68">
        <f t="shared" si="0"/>
        <v>9.5659894032507022</v>
      </c>
      <c r="F16" s="67">
        <f>分析係数表!C19</f>
        <v>0.20084535872916243</v>
      </c>
      <c r="G16" s="68">
        <f t="shared" si="1"/>
        <v>1.9212845732952537</v>
      </c>
      <c r="H16" s="68">
        <v>2.1951531941398588</v>
      </c>
      <c r="I16" s="68">
        <f t="shared" si="2"/>
        <v>2.1951531941398588</v>
      </c>
      <c r="J16" s="67">
        <f>分析係数表!G19</f>
        <v>5.7675100625652016E-2</v>
      </c>
      <c r="K16" s="69">
        <f t="shared" si="3"/>
        <v>0.1266056813607378</v>
      </c>
      <c r="L16" s="70"/>
      <c r="M16" s="71"/>
      <c r="N16" s="72">
        <f>分析係数表!H19</f>
        <v>-1.1304809457757749E-4</v>
      </c>
      <c r="O16" s="73">
        <f t="shared" si="4"/>
        <v>-1.7853852236943226E-3</v>
      </c>
      <c r="P16" s="67">
        <f>分析係数表!C19</f>
        <v>0.20084535872916243</v>
      </c>
      <c r="Q16" s="73">
        <f t="shared" si="5"/>
        <v>-3.5858633572263213E-4</v>
      </c>
      <c r="R16" s="74">
        <v>8.8752014420768045E-4</v>
      </c>
      <c r="S16" s="75">
        <f t="shared" si="6"/>
        <v>2.1960407142840666</v>
      </c>
      <c r="T16" s="76">
        <f>分析係数表!F19</f>
        <v>0.24248712237187039</v>
      </c>
      <c r="U16" s="77">
        <f t="shared" si="7"/>
        <v>0.53251159341821008</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投入係数表!R17</f>
        <v>2.01916537363519E-2</v>
      </c>
      <c r="E17" s="68">
        <f t="shared" si="0"/>
        <v>2.01916537363519</v>
      </c>
      <c r="F17" s="67">
        <f>分析係数表!C20</f>
        <v>4.0655503382211911E-2</v>
      </c>
      <c r="G17" s="68">
        <f t="shared" si="1"/>
        <v>8.2090184677070646E-2</v>
      </c>
      <c r="H17" s="68">
        <v>8.7283652315081492E-2</v>
      </c>
      <c r="I17" s="68">
        <f t="shared" si="2"/>
        <v>8.7283652315081492E-2</v>
      </c>
      <c r="J17" s="67">
        <f>分析係数表!G20</f>
        <v>0.10009738747512385</v>
      </c>
      <c r="K17" s="69">
        <f t="shared" si="3"/>
        <v>8.7368655660267028E-3</v>
      </c>
      <c r="L17" s="70"/>
      <c r="M17" s="71"/>
      <c r="N17" s="72">
        <f>分析係数表!H20</f>
        <v>5.4629207067175944E-4</v>
      </c>
      <c r="O17" s="73">
        <f t="shared" si="4"/>
        <v>8.6276712088183046E-3</v>
      </c>
      <c r="P17" s="67">
        <f>分析係数表!C20</f>
        <v>4.0655503382211911E-2</v>
      </c>
      <c r="Q17" s="73">
        <f t="shared" si="5"/>
        <v>3.5076231601072493E-4</v>
      </c>
      <c r="R17" s="74">
        <v>6.4176876074400482E-4</v>
      </c>
      <c r="S17" s="75">
        <f t="shared" si="6"/>
        <v>8.7925421075825502E-2</v>
      </c>
      <c r="T17" s="76">
        <f>分析係数表!F20</f>
        <v>0.22636236609222171</v>
      </c>
      <c r="U17" s="77">
        <f t="shared" si="7"/>
        <v>1.990300635437876E-2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投入係数表!R18</f>
        <v>3.3720631895319431E-2</v>
      </c>
      <c r="E18" s="68">
        <f t="shared" si="0"/>
        <v>3.3720631895319428</v>
      </c>
      <c r="F18" s="67">
        <f>分析係数表!C21</f>
        <v>0.20026093416848378</v>
      </c>
      <c r="G18" s="68">
        <f t="shared" si="1"/>
        <v>0.67529252441082388</v>
      </c>
      <c r="H18" s="68">
        <v>0.69731445381142099</v>
      </c>
      <c r="I18" s="68">
        <f t="shared" si="2"/>
        <v>0.69731445381142099</v>
      </c>
      <c r="J18" s="67">
        <f>分析係数表!G21</f>
        <v>0.28530595433635869</v>
      </c>
      <c r="K18" s="69">
        <f t="shared" si="3"/>
        <v>0.19894796571720419</v>
      </c>
      <c r="L18" s="70"/>
      <c r="M18" s="71"/>
      <c r="N18" s="72">
        <f>分析係数表!H21</f>
        <v>9.3136214282663271E-4</v>
      </c>
      <c r="O18" s="73">
        <f t="shared" si="4"/>
        <v>1.470913962702709E-2</v>
      </c>
      <c r="P18" s="67">
        <f>分析係数表!C21</f>
        <v>0.20026093416848378</v>
      </c>
      <c r="Q18" s="73">
        <f t="shared" si="5"/>
        <v>2.9456660425231083E-3</v>
      </c>
      <c r="R18" s="74">
        <v>8.7413144208016054E-3</v>
      </c>
      <c r="S18" s="75">
        <f t="shared" si="6"/>
        <v>0.7060557682322226</v>
      </c>
      <c r="T18" s="76">
        <f>分析係数表!F21</f>
        <v>0.42843035575162391</v>
      </c>
      <c r="U18" s="77">
        <f t="shared" si="7"/>
        <v>0.30249572396421726</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投入係数表!R19</f>
        <v>4.1055276586559802E-2</v>
      </c>
      <c r="E19" s="68">
        <f t="shared" si="0"/>
        <v>4.1055276586559799</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6.8473581022367484E-4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66">
        <f>最終需要_まとめ!C21</f>
        <v>100</v>
      </c>
      <c r="D20" s="67">
        <f>投入係数表!R20</f>
        <v>0.15268360028833583</v>
      </c>
      <c r="E20" s="68">
        <f t="shared" si="0"/>
        <v>15.268360028833584</v>
      </c>
      <c r="F20" s="67">
        <f>分析係数表!C23</f>
        <v>0</v>
      </c>
      <c r="G20" s="68">
        <f t="shared" si="1"/>
        <v>0</v>
      </c>
      <c r="H20" s="68">
        <v>0</v>
      </c>
      <c r="I20" s="68">
        <f t="shared" si="2"/>
        <v>100</v>
      </c>
      <c r="J20" s="67">
        <f>分析係数表!G23</f>
        <v>0.21606046907516688</v>
      </c>
      <c r="K20" s="69">
        <f t="shared" si="3"/>
        <v>21.606046907516689</v>
      </c>
      <c r="L20" s="70"/>
      <c r="M20" s="71"/>
      <c r="N20" s="72">
        <f>分析係数表!H23</f>
        <v>2.2802314531272731E-5</v>
      </c>
      <c r="O20" s="73">
        <f t="shared" si="4"/>
        <v>3.6012031500652527E-4</v>
      </c>
      <c r="P20" s="67">
        <f>分析係数表!C23</f>
        <v>0</v>
      </c>
      <c r="Q20" s="73">
        <f t="shared" si="5"/>
        <v>0</v>
      </c>
      <c r="R20" s="74">
        <v>0</v>
      </c>
      <c r="S20" s="75">
        <f t="shared" si="6"/>
        <v>100</v>
      </c>
      <c r="T20" s="76">
        <f>分析係数表!F23</f>
        <v>0.44514084879880428</v>
      </c>
      <c r="U20" s="77">
        <f t="shared" si="7"/>
        <v>44.514084879880429</v>
      </c>
      <c r="V20" s="78">
        <f>分析係数表!D23</f>
        <v>3.0368931406207365E-2</v>
      </c>
      <c r="W20" s="158">
        <f t="shared" si="8"/>
        <v>3</v>
      </c>
      <c r="X20" s="67">
        <f>分析係数表!E23</f>
        <v>2.9261200503365954E-2</v>
      </c>
      <c r="Y20" s="157">
        <f t="shared" si="9"/>
        <v>3</v>
      </c>
    </row>
    <row r="21" spans="1:25" x14ac:dyDescent="0.15">
      <c r="A21" s="6" t="s">
        <v>9</v>
      </c>
      <c r="B21" s="5" t="s">
        <v>268</v>
      </c>
      <c r="C21" s="81"/>
      <c r="D21" s="67">
        <f>投入係数表!R21</f>
        <v>5.8033696196654813E-3</v>
      </c>
      <c r="E21" s="68">
        <f t="shared" si="0"/>
        <v>0.58033696196654816</v>
      </c>
      <c r="F21" s="67">
        <f>分析係数表!C24</f>
        <v>0.65025853558407531</v>
      </c>
      <c r="G21" s="68">
        <f t="shared" si="1"/>
        <v>0.37736906303367884</v>
      </c>
      <c r="H21" s="68">
        <v>0.41499809242642927</v>
      </c>
      <c r="I21" s="68">
        <f t="shared" si="2"/>
        <v>0.41499809242642927</v>
      </c>
      <c r="J21" s="67">
        <f>分析係数表!G24</f>
        <v>0.20860957299762456</v>
      </c>
      <c r="K21" s="69">
        <f t="shared" si="3"/>
        <v>8.6572574855906137E-2</v>
      </c>
      <c r="L21" s="70"/>
      <c r="M21" s="71"/>
      <c r="N21" s="72">
        <f>分析係数表!H24</f>
        <v>1.012294301444671E-3</v>
      </c>
      <c r="O21" s="73">
        <f t="shared" si="4"/>
        <v>1.5987313139444615E-2</v>
      </c>
      <c r="P21" s="67">
        <f>分析係数表!C24</f>
        <v>0.65025853558407531</v>
      </c>
      <c r="Q21" s="73">
        <f t="shared" si="5"/>
        <v>1.0395886829979301E-2</v>
      </c>
      <c r="R21" s="74">
        <v>2.1693917540798066E-2</v>
      </c>
      <c r="S21" s="75">
        <f t="shared" si="6"/>
        <v>0.43669200996722735</v>
      </c>
      <c r="T21" s="76">
        <f>分析係数表!F24</f>
        <v>0.3934811577649211</v>
      </c>
      <c r="U21" s="77">
        <f t="shared" si="7"/>
        <v>0.17183007766859507</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投入係数表!R22</f>
        <v>9.8881273238931849E-3</v>
      </c>
      <c r="E22" s="68">
        <f t="shared" si="0"/>
        <v>0.98881273238931844</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6.8017090482218375E-3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投入係数表!R23</f>
        <v>2.3722545989158898E-2</v>
      </c>
      <c r="E23" s="68">
        <f t="shared" si="0"/>
        <v>2.3722545989158896</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0.15283810495903699</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投入係数表!R24</f>
        <v>2.0362700419878884E-4</v>
      </c>
      <c r="E24" s="68">
        <f t="shared" si="0"/>
        <v>2.0362700419878883E-2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0.1427243034361777</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投入係数表!R25</f>
        <v>5.2128513074889936E-4</v>
      </c>
      <c r="E25" s="68">
        <f t="shared" si="0"/>
        <v>5.2128513074889936E-2</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0.11600439048611606</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投入係数表!R26</f>
        <v>3.1154931642414689E-3</v>
      </c>
      <c r="E26" s="68">
        <f t="shared" si="0"/>
        <v>0.3115493164241469</v>
      </c>
      <c r="F26" s="67">
        <f>分析係数表!C29</f>
        <v>0.21798273531536294</v>
      </c>
      <c r="G26" s="68">
        <f t="shared" si="1"/>
        <v>6.7912372179767075E-2</v>
      </c>
      <c r="H26" s="68">
        <v>9.3702433371788102E-2</v>
      </c>
      <c r="I26" s="68">
        <f t="shared" si="2"/>
        <v>9.3702433371788102E-2</v>
      </c>
      <c r="J26" s="67">
        <f>分析係数表!G29</f>
        <v>0.25500731246508535</v>
      </c>
      <c r="K26" s="69">
        <f t="shared" si="3"/>
        <v>2.389480570557841E-2</v>
      </c>
      <c r="L26" s="70"/>
      <c r="M26" s="71"/>
      <c r="N26" s="72">
        <f>分析係数表!H29</f>
        <v>1.0983971257521954E-2</v>
      </c>
      <c r="O26" s="73">
        <f t="shared" si="4"/>
        <v>0.17347147737377708</v>
      </c>
      <c r="P26" s="67">
        <f>分析係数表!C29</f>
        <v>0.21798273531536294</v>
      </c>
      <c r="Q26" s="73">
        <f t="shared" si="5"/>
        <v>3.7813787137133022E-2</v>
      </c>
      <c r="R26" s="74">
        <v>5.8322038755012198E-2</v>
      </c>
      <c r="S26" s="75">
        <f t="shared" si="6"/>
        <v>0.15202447212680031</v>
      </c>
      <c r="T26" s="76">
        <f>分析係数表!F29</f>
        <v>0.40506035137493174</v>
      </c>
      <c r="U26" s="77">
        <f t="shared" si="7"/>
        <v>6.1579086097270253E-2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投入係数表!R27</f>
        <v>1.6697414344300683E-3</v>
      </c>
      <c r="E27" s="68">
        <f t="shared" si="0"/>
        <v>0.16697414344300682</v>
      </c>
      <c r="F27" s="67">
        <f>分析係数表!C30</f>
        <v>1</v>
      </c>
      <c r="G27" s="68">
        <f t="shared" si="1"/>
        <v>0.16697414344300682</v>
      </c>
      <c r="H27" s="68">
        <v>0.22399007854962702</v>
      </c>
      <c r="I27" s="68">
        <f t="shared" si="2"/>
        <v>0.22399007854962702</v>
      </c>
      <c r="J27" s="67">
        <f>分析係数表!G30</f>
        <v>0.34480244300890089</v>
      </c>
      <c r="K27" s="69">
        <f t="shared" si="3"/>
        <v>7.7232326293667011E-2</v>
      </c>
      <c r="L27" s="70"/>
      <c r="M27" s="71"/>
      <c r="N27" s="72">
        <f>分析係数表!H30</f>
        <v>0</v>
      </c>
      <c r="O27" s="73">
        <f t="shared" si="4"/>
        <v>0</v>
      </c>
      <c r="P27" s="67">
        <f>分析係数表!C30</f>
        <v>1</v>
      </c>
      <c r="Q27" s="73">
        <f t="shared" si="5"/>
        <v>0</v>
      </c>
      <c r="R27" s="74">
        <v>9.6829419987088577E-2</v>
      </c>
      <c r="S27" s="75">
        <f t="shared" si="6"/>
        <v>0.3208194985367156</v>
      </c>
      <c r="T27" s="76">
        <f>分析係数表!F30</f>
        <v>0.4506615325054556</v>
      </c>
      <c r="U27" s="77">
        <f t="shared" si="7"/>
        <v>0.14458100686818803</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投入係数表!R28</f>
        <v>1.0902189804803154E-2</v>
      </c>
      <c r="E28" s="68">
        <f t="shared" si="0"/>
        <v>1.0902189804803155</v>
      </c>
      <c r="F28" s="67">
        <f>分析係数表!C31</f>
        <v>0.99579475994795519</v>
      </c>
      <c r="G28" s="68">
        <f t="shared" si="1"/>
        <v>1.0856343479581003</v>
      </c>
      <c r="H28" s="68">
        <v>1.4220265667353797</v>
      </c>
      <c r="I28" s="68">
        <f t="shared" si="2"/>
        <v>1.4220265667353797</v>
      </c>
      <c r="J28" s="67">
        <f>分析係数表!G31</f>
        <v>7.0701677135993485E-2</v>
      </c>
      <c r="K28" s="69">
        <f t="shared" si="3"/>
        <v>0.10053966320013011</v>
      </c>
      <c r="L28" s="70"/>
      <c r="M28" s="71"/>
      <c r="N28" s="72">
        <f>分析係数表!H31</f>
        <v>0.174828557104864</v>
      </c>
      <c r="O28" s="73">
        <f t="shared" si="4"/>
        <v>2.7610931763261575</v>
      </c>
      <c r="P28" s="67">
        <f>分析係数表!C31</f>
        <v>0.99579475994795519</v>
      </c>
      <c r="Q28" s="73">
        <f t="shared" si="5"/>
        <v>2.7494821167136432</v>
      </c>
      <c r="R28" s="74">
        <v>3.1468244769377791</v>
      </c>
      <c r="S28" s="75">
        <f t="shared" si="6"/>
        <v>4.5688510436731589</v>
      </c>
      <c r="T28" s="76">
        <f>分析係数表!F31</f>
        <v>0.32317167652288298</v>
      </c>
      <c r="U28" s="77">
        <f t="shared" si="7"/>
        <v>1.4765232515671785</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投入係数表!R29</f>
        <v>5.4164783116877825E-4</v>
      </c>
      <c r="E29" s="68">
        <f t="shared" si="0"/>
        <v>5.4164783116877828E-2</v>
      </c>
      <c r="F29" s="67">
        <f>分析係数表!C32</f>
        <v>0.99964031202931458</v>
      </c>
      <c r="G29" s="68">
        <f t="shared" si="1"/>
        <v>5.4145300695955904E-2</v>
      </c>
      <c r="H29" s="68">
        <v>7.5900446218454695E-2</v>
      </c>
      <c r="I29" s="68">
        <f t="shared" si="2"/>
        <v>7.5900446218454695E-2</v>
      </c>
      <c r="J29" s="67">
        <f>分析係数表!G32</f>
        <v>0.14056358670308441</v>
      </c>
      <c r="K29" s="69">
        <f t="shared" si="3"/>
        <v>1.0668838952830552E-2</v>
      </c>
      <c r="L29" s="70"/>
      <c r="M29" s="71"/>
      <c r="N29" s="72">
        <f>分析係数表!H32</f>
        <v>5.58720937888101E-3</v>
      </c>
      <c r="O29" s="73">
        <f t="shared" si="4"/>
        <v>8.8239621410824226E-2</v>
      </c>
      <c r="P29" s="67">
        <f>分析係数表!C32</f>
        <v>0.99964031202931458</v>
      </c>
      <c r="Q29" s="73">
        <f t="shared" si="5"/>
        <v>8.8207882680464922E-2</v>
      </c>
      <c r="R29" s="74">
        <v>0.12835822467473446</v>
      </c>
      <c r="S29" s="75">
        <f t="shared" si="6"/>
        <v>0.20425867089318916</v>
      </c>
      <c r="T29" s="76">
        <f>分析係数表!F32</f>
        <v>0.48930784091666113</v>
      </c>
      <c r="U29" s="77">
        <f t="shared" si="7"/>
        <v>9.9945369243253243E-2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投入係数表!R30</f>
        <v>2.0362700419878881E-5</v>
      </c>
      <c r="E30" s="68">
        <f t="shared" si="0"/>
        <v>2.0362700419878882E-3</v>
      </c>
      <c r="F30" s="67">
        <f>分析係数表!C33</f>
        <v>0.86108134654879898</v>
      </c>
      <c r="G30" s="68">
        <f t="shared" si="1"/>
        <v>1.7533941496919103E-3</v>
      </c>
      <c r="H30" s="68">
        <v>2.7268118804788362E-2</v>
      </c>
      <c r="I30" s="68">
        <f t="shared" si="2"/>
        <v>2.7268118804788362E-2</v>
      </c>
      <c r="J30" s="67">
        <f>分析係数表!G33</f>
        <v>0.50957339603627816</v>
      </c>
      <c r="K30" s="69">
        <f t="shared" si="3"/>
        <v>1.3895107902876704E-2</v>
      </c>
      <c r="L30" s="70"/>
      <c r="M30" s="71"/>
      <c r="N30" s="72">
        <f>分析係数表!H33</f>
        <v>9.6636851302253027E-4</v>
      </c>
      <c r="O30" s="73">
        <f t="shared" si="4"/>
        <v>1.5262000392318797E-2</v>
      </c>
      <c r="P30" s="67">
        <f>分析係数表!C33</f>
        <v>0.86108134654879898</v>
      </c>
      <c r="Q30" s="73">
        <f t="shared" si="5"/>
        <v>1.3141823848846167E-2</v>
      </c>
      <c r="R30" s="74">
        <v>6.9791059753995299E-2</v>
      </c>
      <c r="S30" s="75">
        <f t="shared" si="6"/>
        <v>9.7059178558783654E-2</v>
      </c>
      <c r="T30" s="76">
        <f>分析係数表!F33</f>
        <v>0.6614299372109248</v>
      </c>
      <c r="U30" s="77">
        <f t="shared" si="7"/>
        <v>6.4197846379880213E-2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投入係数表!R31</f>
        <v>4.1539908856552919E-2</v>
      </c>
      <c r="E31" s="68">
        <f t="shared" si="0"/>
        <v>4.1539908856552916</v>
      </c>
      <c r="F31" s="67">
        <f>分析係数表!C34</f>
        <v>0.32336264537596071</v>
      </c>
      <c r="G31" s="68">
        <f t="shared" si="1"/>
        <v>1.343245481653125</v>
      </c>
      <c r="H31" s="68">
        <v>1.443709734434995</v>
      </c>
      <c r="I31" s="68">
        <f t="shared" si="2"/>
        <v>1.443709734434995</v>
      </c>
      <c r="J31" s="67">
        <f>分析係数表!G34</f>
        <v>0.42577322034702936</v>
      </c>
      <c r="K31" s="69">
        <f t="shared" si="3"/>
        <v>0.61469294287674237</v>
      </c>
      <c r="L31" s="70"/>
      <c r="M31" s="71"/>
      <c r="N31" s="72">
        <f>分析係数表!H34</f>
        <v>0.1563846962426603</v>
      </c>
      <c r="O31" s="73">
        <f t="shared" si="4"/>
        <v>2.4698065626570056</v>
      </c>
      <c r="P31" s="67">
        <f>分析係数表!C34</f>
        <v>0.32336264537596071</v>
      </c>
      <c r="Q31" s="73">
        <f t="shared" si="5"/>
        <v>0.79864318366767784</v>
      </c>
      <c r="R31" s="74">
        <v>0.8996371686751321</v>
      </c>
      <c r="S31" s="75">
        <f t="shared" si="6"/>
        <v>2.3433469031101271</v>
      </c>
      <c r="T31" s="76">
        <f>分析係数表!F34</f>
        <v>0.70466108064911737</v>
      </c>
      <c r="U31" s="77">
        <f t="shared" si="7"/>
        <v>1.6512653610813446</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投入係数表!R32</f>
        <v>6.4875563537734118E-3</v>
      </c>
      <c r="E32" s="68">
        <f t="shared" si="0"/>
        <v>0.64875563537734116</v>
      </c>
      <c r="F32" s="67">
        <f>分析係数表!C35</f>
        <v>0.71309503437584931</v>
      </c>
      <c r="G32" s="68">
        <f t="shared" si="1"/>
        <v>0.46262442211093108</v>
      </c>
      <c r="H32" s="68">
        <v>0.57987860093150967</v>
      </c>
      <c r="I32" s="68">
        <f t="shared" si="2"/>
        <v>0.57987860093150967</v>
      </c>
      <c r="J32" s="67">
        <f>分析係数表!G35</f>
        <v>0.31495703902204752</v>
      </c>
      <c r="K32" s="69">
        <f t="shared" si="3"/>
        <v>0.18263684714163581</v>
      </c>
      <c r="L32" s="70"/>
      <c r="M32" s="71"/>
      <c r="N32" s="72">
        <f>分析係数表!H35</f>
        <v>4.5217953193592612E-2</v>
      </c>
      <c r="O32" s="73">
        <f t="shared" si="4"/>
        <v>0.71413380100927792</v>
      </c>
      <c r="P32" s="67">
        <f>分析係数表!C35</f>
        <v>0.71309503437584931</v>
      </c>
      <c r="Q32" s="73">
        <f t="shared" si="5"/>
        <v>0.50924526737966702</v>
      </c>
      <c r="R32" s="74">
        <v>0.76550050603619979</v>
      </c>
      <c r="S32" s="75">
        <f t="shared" si="6"/>
        <v>1.3453791069677095</v>
      </c>
      <c r="T32" s="76">
        <f>分析係数表!F35</f>
        <v>0.6471226839613694</v>
      </c>
      <c r="U32" s="77">
        <f t="shared" si="7"/>
        <v>0.8706253386464945</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投入係数表!R33</f>
        <v>1.6493787340101894E-3</v>
      </c>
      <c r="E33" s="68">
        <f t="shared" si="0"/>
        <v>0.16493787340101895</v>
      </c>
      <c r="F33" s="67">
        <f>分析係数表!C36</f>
        <v>0.97060797996518033</v>
      </c>
      <c r="G33" s="68">
        <f t="shared" si="1"/>
        <v>0.16009001612151566</v>
      </c>
      <c r="H33" s="68">
        <v>0.26073790995906693</v>
      </c>
      <c r="I33" s="68">
        <f t="shared" si="2"/>
        <v>0.26073790995906693</v>
      </c>
      <c r="J33" s="67">
        <f>分析係数表!G36</f>
        <v>5.0335711627756477E-2</v>
      </c>
      <c r="K33" s="69">
        <f t="shared" si="3"/>
        <v>1.3124428246123527E-2</v>
      </c>
      <c r="L33" s="70"/>
      <c r="M33" s="71"/>
      <c r="N33" s="72">
        <f>分析係数表!H36</f>
        <v>0.16953071230897843</v>
      </c>
      <c r="O33" s="73">
        <f t="shared" si="4"/>
        <v>2.677423532433937</v>
      </c>
      <c r="P33" s="67">
        <f>分析係数表!C36</f>
        <v>0.97060797996518033</v>
      </c>
      <c r="Q33" s="73">
        <f t="shared" si="5"/>
        <v>2.5987286463269412</v>
      </c>
      <c r="R33" s="74">
        <v>2.7547457186654918</v>
      </c>
      <c r="S33" s="75">
        <f t="shared" si="6"/>
        <v>3.0154836286245588</v>
      </c>
      <c r="T33" s="76">
        <f>分析係数表!F36</f>
        <v>0.84929702794091477</v>
      </c>
      <c r="U33" s="77">
        <f t="shared" si="7"/>
        <v>2.5610412835953231</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投入係数表!R34</f>
        <v>1.3704097382578488E-2</v>
      </c>
      <c r="E34" s="68">
        <f t="shared" si="0"/>
        <v>1.3704097382578488</v>
      </c>
      <c r="F34" s="67">
        <f>分析係数表!C37</f>
        <v>0.36942311263039118</v>
      </c>
      <c r="G34" s="68">
        <f t="shared" si="1"/>
        <v>0.50626103108621423</v>
      </c>
      <c r="H34" s="68">
        <v>0.62042644976395001</v>
      </c>
      <c r="I34" s="68">
        <f t="shared" si="2"/>
        <v>0.62042644976395001</v>
      </c>
      <c r="J34" s="67">
        <f>分析係数表!G37</f>
        <v>0.39597111115274369</v>
      </c>
      <c r="K34" s="69">
        <f t="shared" si="3"/>
        <v>0.24567095070158321</v>
      </c>
      <c r="L34" s="70"/>
      <c r="M34" s="71"/>
      <c r="N34" s="72">
        <f>分析係数表!H37</f>
        <v>4.1543568960461748E-2</v>
      </c>
      <c r="O34" s="73">
        <f t="shared" si="4"/>
        <v>0.6561037091220997</v>
      </c>
      <c r="P34" s="67">
        <f>分析係数表!C37</f>
        <v>0.36942311263039118</v>
      </c>
      <c r="Q34" s="73">
        <f t="shared" si="5"/>
        <v>0.24237987443223086</v>
      </c>
      <c r="R34" s="74">
        <v>0.34638643698014937</v>
      </c>
      <c r="S34" s="75">
        <f t="shared" si="6"/>
        <v>0.96681288674409938</v>
      </c>
      <c r="T34" s="76">
        <f>分析係数表!F37</f>
        <v>0.66956741667759523</v>
      </c>
      <c r="U34" s="77">
        <f t="shared" si="7"/>
        <v>0.64734640698785506</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投入係数表!R35</f>
        <v>9.7170806403662022E-3</v>
      </c>
      <c r="E35" s="68">
        <f t="shared" si="0"/>
        <v>0.97170806403662024</v>
      </c>
      <c r="F35" s="67">
        <f>分析係数表!C38</f>
        <v>0.27616293516884927</v>
      </c>
      <c r="G35" s="68">
        <f t="shared" si="1"/>
        <v>0.2683497510915932</v>
      </c>
      <c r="H35" s="68">
        <v>0.35495206943890067</v>
      </c>
      <c r="I35" s="68">
        <f t="shared" si="2"/>
        <v>0.35495206943890067</v>
      </c>
      <c r="J35" s="67">
        <f>分析係数表!G38</f>
        <v>0.16816004220594116</v>
      </c>
      <c r="K35" s="69">
        <f t="shared" si="3"/>
        <v>5.9688754977931698E-2</v>
      </c>
      <c r="L35" s="70"/>
      <c r="M35" s="71"/>
      <c r="N35" s="72">
        <f>分析係数表!H38</f>
        <v>1.978405886979525E-2</v>
      </c>
      <c r="O35" s="73">
        <f t="shared" si="4"/>
        <v>0.31245255838073199</v>
      </c>
      <c r="P35" s="67">
        <f>分析係数表!C38</f>
        <v>0.27616293516884927</v>
      </c>
      <c r="Q35" s="73">
        <f t="shared" si="5"/>
        <v>8.6287815623439179E-2</v>
      </c>
      <c r="R35" s="74">
        <v>0.14885307161539701</v>
      </c>
      <c r="S35" s="75">
        <f t="shared" si="6"/>
        <v>0.50380514105429763</v>
      </c>
      <c r="T35" s="76">
        <f>分析係数表!F38</f>
        <v>0.50796041491163135</v>
      </c>
      <c r="U35" s="77">
        <f t="shared" si="7"/>
        <v>0.25591306848455397</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投入係数表!R36</f>
        <v>0</v>
      </c>
      <c r="E36" s="68">
        <f t="shared" si="0"/>
        <v>0</v>
      </c>
      <c r="F36" s="67">
        <f>分析係数表!C39</f>
        <v>1</v>
      </c>
      <c r="G36" s="68">
        <f t="shared" si="1"/>
        <v>0</v>
      </c>
      <c r="H36" s="68">
        <v>4.0033280846819008E-2</v>
      </c>
      <c r="I36" s="68">
        <f t="shared" si="2"/>
        <v>4.0033280846819008E-2</v>
      </c>
      <c r="J36" s="67">
        <f>分析係数表!G39</f>
        <v>0.35248448442068531</v>
      </c>
      <c r="K36" s="69">
        <f t="shared" si="3"/>
        <v>1.4111110358959494E-2</v>
      </c>
      <c r="L36" s="70"/>
      <c r="M36" s="71"/>
      <c r="N36" s="72">
        <f>分析係数表!H39</f>
        <v>3.7835784153932967E-3</v>
      </c>
      <c r="O36" s="73">
        <f t="shared" si="4"/>
        <v>5.9754611705519364E-2</v>
      </c>
      <c r="P36" s="67">
        <f>分析係数表!C39</f>
        <v>1</v>
      </c>
      <c r="Q36" s="73">
        <f t="shared" si="5"/>
        <v>5.9754611705519364E-2</v>
      </c>
      <c r="R36" s="74">
        <v>6.3121621342477424E-2</v>
      </c>
      <c r="S36" s="75">
        <f t="shared" si="6"/>
        <v>0.10315490218929643</v>
      </c>
      <c r="T36" s="76">
        <f>分析係数表!F39</f>
        <v>0.70432763167329249</v>
      </c>
      <c r="U36" s="77">
        <f t="shared" si="7"/>
        <v>7.2654847954477284E-2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投入係数表!R37</f>
        <v>6.9233181427588196E-5</v>
      </c>
      <c r="E37" s="68">
        <f t="shared" si="0"/>
        <v>6.9233181427588199E-3</v>
      </c>
      <c r="F37" s="67">
        <f>分析係数表!C40</f>
        <v>0.8594947788612175</v>
      </c>
      <c r="G37" s="68">
        <f t="shared" si="1"/>
        <v>5.9505557960963466E-3</v>
      </c>
      <c r="H37" s="68">
        <v>9.0398620407421658E-3</v>
      </c>
      <c r="I37" s="68">
        <f t="shared" si="2"/>
        <v>9.0398620407421658E-3</v>
      </c>
      <c r="J37" s="67">
        <f>分析係数表!G40</f>
        <v>0.52539426735800443</v>
      </c>
      <c r="K37" s="69">
        <f t="shared" si="3"/>
        <v>4.7494916939131646E-3</v>
      </c>
      <c r="L37" s="70"/>
      <c r="M37" s="71"/>
      <c r="N37" s="72">
        <f>分析係数表!H40</f>
        <v>2.8625897198815951E-2</v>
      </c>
      <c r="O37" s="73">
        <f t="shared" si="4"/>
        <v>0.4520930146123468</v>
      </c>
      <c r="P37" s="67">
        <f>分析係数表!C40</f>
        <v>0.8594947788612175</v>
      </c>
      <c r="Q37" s="73">
        <f t="shared" si="5"/>
        <v>0.38857158561894017</v>
      </c>
      <c r="R37" s="74">
        <v>0.39035314178803981</v>
      </c>
      <c r="S37" s="75">
        <f t="shared" si="6"/>
        <v>0.39939300382878196</v>
      </c>
      <c r="T37" s="76">
        <f>分析係数表!F40</f>
        <v>0.72756745394375155</v>
      </c>
      <c r="U37" s="77">
        <f t="shared" si="7"/>
        <v>0.2905853509186539</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投入係数表!R38</f>
        <v>0</v>
      </c>
      <c r="E38" s="68">
        <f t="shared" si="0"/>
        <v>0</v>
      </c>
      <c r="F38" s="67">
        <f>分析係数表!C41</f>
        <v>0.99990471917963208</v>
      </c>
      <c r="G38" s="68">
        <f t="shared" si="1"/>
        <v>0</v>
      </c>
      <c r="H38" s="68">
        <v>1.5454458321686316E-3</v>
      </c>
      <c r="I38" s="68">
        <f t="shared" si="2"/>
        <v>1.5454458321686316E-3</v>
      </c>
      <c r="J38" s="67">
        <f>分析係数表!G41</f>
        <v>0.44685264209908465</v>
      </c>
      <c r="K38" s="69">
        <f t="shared" si="3"/>
        <v>6.9058655332557165E-4</v>
      </c>
      <c r="L38" s="70"/>
      <c r="M38" s="71"/>
      <c r="N38" s="72">
        <f>分析係数表!H41</f>
        <v>4.1570867506027356E-2</v>
      </c>
      <c r="O38" s="73">
        <f t="shared" si="4"/>
        <v>0.65653483907668497</v>
      </c>
      <c r="P38" s="67">
        <f>分析係数表!C41</f>
        <v>0.99990471917963208</v>
      </c>
      <c r="Q38" s="73">
        <f t="shared" si="5"/>
        <v>0.65647228389861767</v>
      </c>
      <c r="R38" s="74">
        <v>0.67133224562761928</v>
      </c>
      <c r="S38" s="75">
        <f t="shared" si="6"/>
        <v>0.67287769145978793</v>
      </c>
      <c r="T38" s="76">
        <f>分析係数表!F41</f>
        <v>0.55239581515617808</v>
      </c>
      <c r="U38" s="77">
        <f t="shared" si="7"/>
        <v>0.37169482087433686</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投入係数表!R39</f>
        <v>1.6656688943460925E-3</v>
      </c>
      <c r="E39" s="68">
        <f>$C$20*D39</f>
        <v>0.16656688943460926</v>
      </c>
      <c r="F39" s="67">
        <f>分析係数表!C42</f>
        <v>0.63104308840742951</v>
      </c>
      <c r="G39" s="68">
        <f>E39*F39</f>
        <v>0.10511088433523468</v>
      </c>
      <c r="H39" s="68">
        <v>0.11370735360282393</v>
      </c>
      <c r="I39" s="68">
        <f>C39+H39</f>
        <v>0.11370735360282393</v>
      </c>
      <c r="J39" s="67">
        <f>分析係数表!G42</f>
        <v>0.48778127268328092</v>
      </c>
      <c r="K39" s="69">
        <f>I39*J39</f>
        <v>5.5464317653833306E-2</v>
      </c>
      <c r="L39" s="70"/>
      <c r="M39" s="71"/>
      <c r="N39" s="72">
        <f>分析係数表!H42</f>
        <v>1.0655104073296274E-2</v>
      </c>
      <c r="O39" s="73">
        <f t="shared" si="4"/>
        <v>0.16827762945030267</v>
      </c>
      <c r="P39" s="67">
        <f>分析係数表!C42</f>
        <v>0.63104308840742951</v>
      </c>
      <c r="Q39" s="73">
        <f>O39*P39</f>
        <v>0.10619043499820001</v>
      </c>
      <c r="R39" s="74">
        <v>0.11573675019005769</v>
      </c>
      <c r="S39" s="75">
        <f>I39+R39</f>
        <v>0.2294441037928816</v>
      </c>
      <c r="T39" s="76">
        <f>分析係数表!F42</f>
        <v>0.56029864159552034</v>
      </c>
      <c r="U39" s="77">
        <f>S39*T39</f>
        <v>0.12855721967725314</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投入係数表!R40</f>
        <v>3.1093843541155054E-2</v>
      </c>
      <c r="E40" s="68">
        <f>$C$20*D40</f>
        <v>3.1093843541155053</v>
      </c>
      <c r="F40" s="67">
        <f>分析係数表!C43</f>
        <v>0.62059958859811692</v>
      </c>
      <c r="G40" s="68">
        <f>E40*F40</f>
        <v>1.929682650957504</v>
      </c>
      <c r="H40" s="68">
        <v>2.4624488478151645</v>
      </c>
      <c r="I40" s="68">
        <f>C40+H40</f>
        <v>2.4624488478151645</v>
      </c>
      <c r="J40" s="67">
        <f>分析係数表!G43</f>
        <v>0.36935703048307378</v>
      </c>
      <c r="K40" s="69">
        <f>I40*J40</f>
        <v>0.90952279414547565</v>
      </c>
      <c r="L40" s="70"/>
      <c r="M40" s="71"/>
      <c r="N40" s="72">
        <f>分析係数表!H43</f>
        <v>1.5056593096551102E-2</v>
      </c>
      <c r="O40" s="73">
        <f t="shared" si="4"/>
        <v>0.23779099448078761</v>
      </c>
      <c r="P40" s="67">
        <f>分析係数表!C43</f>
        <v>0.62059958859811692</v>
      </c>
      <c r="Q40" s="73">
        <f>O40*P40</f>
        <v>0.14757299334711388</v>
      </c>
      <c r="R40" s="74">
        <v>0.59423078908312177</v>
      </c>
      <c r="S40" s="75">
        <f>I40+R40</f>
        <v>3.056679636898286</v>
      </c>
      <c r="T40" s="76">
        <f>分析係数表!F43</f>
        <v>0.6240370889543333</v>
      </c>
      <c r="U40" s="77">
        <f>S40*T40</f>
        <v>1.9074814624759948</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投入係数表!R41</f>
        <v>1.1810366243529752E-4</v>
      </c>
      <c r="E41" s="68">
        <f>$C$20*D41</f>
        <v>1.1810366243529753E-2</v>
      </c>
      <c r="F41" s="67">
        <f>分析係数表!C44</f>
        <v>0.64669075076632776</v>
      </c>
      <c r="G41" s="68">
        <f>E41*F41</f>
        <v>7.6376546128535498E-3</v>
      </c>
      <c r="H41" s="68">
        <v>1.3423688706828798E-2</v>
      </c>
      <c r="I41" s="68">
        <f>C41+H41</f>
        <v>1.3423688706828798E-2</v>
      </c>
      <c r="J41" s="67">
        <f>分析係数表!G44</f>
        <v>0.2706786499583716</v>
      </c>
      <c r="K41" s="69">
        <f>I41*J41</f>
        <v>3.633505936625858E-3</v>
      </c>
      <c r="L41" s="70"/>
      <c r="M41" s="71"/>
      <c r="N41" s="72">
        <f>分析係数表!H44</f>
        <v>0.11660878839741158</v>
      </c>
      <c r="O41" s="73">
        <f t="shared" si="4"/>
        <v>1.841619786123581</v>
      </c>
      <c r="P41" s="67">
        <f>分析係数表!C44</f>
        <v>0.64669075076632776</v>
      </c>
      <c r="Q41" s="73">
        <f>O41*P41</f>
        <v>1.1909584821143826</v>
      </c>
      <c r="R41" s="74">
        <v>1.2131635869330559</v>
      </c>
      <c r="S41" s="75">
        <f>I41+R41</f>
        <v>1.2265872756398848</v>
      </c>
      <c r="T41" s="76">
        <f>分析係数表!F44</f>
        <v>0.52072668274875644</v>
      </c>
      <c r="U41" s="77">
        <f>S41*T41</f>
        <v>0.63871672314579175</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投入係数表!R42</f>
        <v>1.2828501264523695E-3</v>
      </c>
      <c r="E42" s="68">
        <f>$C$20*D42</f>
        <v>0.12828501264523695</v>
      </c>
      <c r="F42" s="67">
        <f>分析係数表!C45</f>
        <v>1</v>
      </c>
      <c r="G42" s="68">
        <f>E42*F42</f>
        <v>0.12828501264523695</v>
      </c>
      <c r="H42" s="68">
        <v>0.14903340271315704</v>
      </c>
      <c r="I42" s="68">
        <f>C42+H42</f>
        <v>0.14903340271315704</v>
      </c>
      <c r="J42" s="67">
        <f>分析係数表!G45</f>
        <v>0</v>
      </c>
      <c r="K42" s="69">
        <f>I42*J42</f>
        <v>0</v>
      </c>
      <c r="L42" s="70"/>
      <c r="M42" s="71"/>
      <c r="N42" s="72">
        <f>分析係数表!H45</f>
        <v>0</v>
      </c>
      <c r="O42" s="73">
        <f t="shared" si="4"/>
        <v>0</v>
      </c>
      <c r="P42" s="67">
        <f>分析係数表!C45</f>
        <v>1</v>
      </c>
      <c r="Q42" s="73">
        <f>O42*P42</f>
        <v>0</v>
      </c>
      <c r="R42" s="74">
        <v>2.0739343229332491E-2</v>
      </c>
      <c r="S42" s="75">
        <f>I42+R42</f>
        <v>0.16977274594248953</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投入係数表!R43</f>
        <v>2.0199798816519852E-3</v>
      </c>
      <c r="E43" s="68">
        <f>$C$20*D43</f>
        <v>0.20199798816519851</v>
      </c>
      <c r="F43" s="67">
        <f>分析係数表!C46</f>
        <v>0.9523590920683499</v>
      </c>
      <c r="G43" s="68">
        <f>E43*F43</f>
        <v>0.19237462060864174</v>
      </c>
      <c r="H43" s="68">
        <v>0.21102823444415231</v>
      </c>
      <c r="I43" s="68">
        <f>C43+H43</f>
        <v>0.21102823444415231</v>
      </c>
      <c r="J43" s="67">
        <f>分析係数表!G46</f>
        <v>9.2904052538843509E-3</v>
      </c>
      <c r="K43" s="69">
        <f>I43*J43</f>
        <v>1.9605378179978913E-3</v>
      </c>
      <c r="L43" s="70"/>
      <c r="M43" s="71"/>
      <c r="N43" s="72">
        <f>分析係数表!H46</f>
        <v>3.275825467872984E-5</v>
      </c>
      <c r="O43" s="73">
        <f t="shared" si="4"/>
        <v>5.1735594550233208E-4</v>
      </c>
      <c r="P43" s="67">
        <f>分析係数表!C46</f>
        <v>0.9523590920683499</v>
      </c>
      <c r="Q43" s="73">
        <f>O43*P43</f>
        <v>4.9270863853476371E-4</v>
      </c>
      <c r="R43" s="74">
        <v>1.7748585277395909E-2</v>
      </c>
      <c r="S43" s="75">
        <f>I43+R43</f>
        <v>0.22877681972154823</v>
      </c>
      <c r="T43" s="76">
        <f>分析係数表!F46</f>
        <v>0.3134710876181323</v>
      </c>
      <c r="U43" s="77">
        <f>S43*T43</f>
        <v>7.1714918499931099E-2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投入係数表!R44</f>
        <v>0.54262524078893248</v>
      </c>
      <c r="E44" s="82">
        <f>SUM(E5:E43)</f>
        <v>54.26252407889325</v>
      </c>
      <c r="F44" s="83">
        <f>分析係数表!C47</f>
        <v>0.46786164393083407</v>
      </c>
      <c r="G44" s="82">
        <f>SUM(G5:G43)</f>
        <v>9.9452026869470309</v>
      </c>
      <c r="H44" s="82">
        <f>SUM(H5:H43)</f>
        <v>12.015000276522242</v>
      </c>
      <c r="I44" s="82">
        <f>SUM(I6:I43)</f>
        <v>112.01431229800259</v>
      </c>
      <c r="J44" s="83">
        <f>分析係数表!G47</f>
        <v>0.21497759441460212</v>
      </c>
      <c r="K44" s="84">
        <f>SUM(K5:K43)</f>
        <v>24.460218003485927</v>
      </c>
      <c r="L44" s="85">
        <f>最終需要_まとめ!$L$34</f>
        <v>0.64566666666666661</v>
      </c>
      <c r="M44" s="82">
        <f>K44*L44</f>
        <v>15.793147424250746</v>
      </c>
      <c r="N44" s="86">
        <f>分析係数表!H47</f>
        <v>1</v>
      </c>
      <c r="O44" s="87">
        <f>SUM(O5:O43)</f>
        <v>15.793147424250749</v>
      </c>
      <c r="P44" s="83">
        <f>分析係数表!C47</f>
        <v>0.46786164393083407</v>
      </c>
      <c r="Q44" s="87">
        <f>SUM(Q5:Q43)</f>
        <v>10.142097126543833</v>
      </c>
      <c r="R44" s="82">
        <f>SUM(R5:R43)</f>
        <v>12.168678998250925</v>
      </c>
      <c r="S44" s="88">
        <f>SUM(S5:S43)</f>
        <v>124.1836792747732</v>
      </c>
      <c r="T44" s="89">
        <f>分析係数表!F47</f>
        <v>0.45241141751681985</v>
      </c>
      <c r="U44" s="90">
        <f>SUM(U5:U43)</f>
        <v>57.280197166284744</v>
      </c>
      <c r="V44" s="91">
        <f>分析係数表!D47</f>
        <v>5.5289104631778725E-2</v>
      </c>
      <c r="W44" s="155">
        <f>SUM(W5:W43)</f>
        <v>3</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294</v>
      </c>
      <c r="S2" s="3" t="s">
        <v>150</v>
      </c>
      <c r="U2" s="55" t="s">
        <v>207</v>
      </c>
      <c r="W2" s="3" t="s">
        <v>127</v>
      </c>
      <c r="Y2" s="3" t="s">
        <v>151</v>
      </c>
    </row>
    <row r="3" spans="1:25" ht="45" x14ac:dyDescent="0.15">
      <c r="B3" s="56"/>
      <c r="C3" s="57" t="s">
        <v>225</v>
      </c>
      <c r="D3" s="57" t="s">
        <v>310</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投入係数表!S5</f>
        <v>0</v>
      </c>
      <c r="E5" s="68">
        <f t="shared" ref="E5:E38" si="0">$C$21*D5</f>
        <v>0</v>
      </c>
      <c r="F5" s="67">
        <f>分析係数表!C8</f>
        <v>0.17777947964604235</v>
      </c>
      <c r="G5" s="68">
        <f t="shared" ref="G5:G38" si="1">E5*F5</f>
        <v>0</v>
      </c>
      <c r="H5" s="68">
        <f t="array" ref="H5:H43">MMULT(逆行列係数!C5:AO43,'17'!G5:G43)</f>
        <v>1.1589136248711766E-3</v>
      </c>
      <c r="I5" s="68">
        <f t="shared" ref="I5:I38" si="2">C5+H5</f>
        <v>1.1589136248711766E-3</v>
      </c>
      <c r="J5" s="67">
        <f>分析係数表!G8</f>
        <v>0.11983669088190757</v>
      </c>
      <c r="K5" s="69">
        <f t="shared" ref="K5:K38" si="3">I5*J5</f>
        <v>1.3888037382251819E-4</v>
      </c>
      <c r="L5" s="70" t="s">
        <v>181</v>
      </c>
      <c r="M5" s="71" t="s">
        <v>181</v>
      </c>
      <c r="N5" s="72">
        <f>分析係数表!H8</f>
        <v>9.9318531954874535E-3</v>
      </c>
      <c r="O5" s="73">
        <f t="shared" ref="O5:O43" si="4">$M$44*N5</f>
        <v>0.16288380085026866</v>
      </c>
      <c r="P5" s="67">
        <f>分析係数表!C8</f>
        <v>0.17777947964604235</v>
      </c>
      <c r="Q5" s="73">
        <f t="shared" ref="Q5:Q38" si="5">O5*P5</f>
        <v>2.8957397357930351E-2</v>
      </c>
      <c r="R5" s="74">
        <f t="array" ref="R5:R43">MMULT(逆行列係数!C5:AO43,'17'!Q5:Q43)</f>
        <v>4.8942755351263606E-2</v>
      </c>
      <c r="S5" s="75">
        <f t="shared" ref="S5:S38" si="6">I5+R5</f>
        <v>5.0101668976134786E-2</v>
      </c>
      <c r="T5" s="76">
        <f>分析係数表!F8</f>
        <v>0.45371949933871308</v>
      </c>
      <c r="U5" s="77">
        <f t="shared" ref="U5:U38" si="7">S5*T5</f>
        <v>2.2732104163885807E-2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投入係数表!S6</f>
        <v>0</v>
      </c>
      <c r="E6" s="68">
        <f t="shared" si="0"/>
        <v>0</v>
      </c>
      <c r="F6" s="67">
        <f>分析係数表!C9</f>
        <v>0.42124201973302378</v>
      </c>
      <c r="G6" s="68">
        <f t="shared" si="1"/>
        <v>0</v>
      </c>
      <c r="H6" s="68">
        <v>1.8116514915106376E-3</v>
      </c>
      <c r="I6" s="68">
        <f t="shared" si="2"/>
        <v>1.8116514915106376E-3</v>
      </c>
      <c r="J6" s="67">
        <f>分析係数表!G9</f>
        <v>0.24981720692176457</v>
      </c>
      <c r="K6" s="69">
        <f t="shared" si="3"/>
        <v>4.5258171552483634E-4</v>
      </c>
      <c r="L6" s="70"/>
      <c r="M6" s="71"/>
      <c r="N6" s="72">
        <f>分析係数表!H9</f>
        <v>5.1224917855464795E-4</v>
      </c>
      <c r="O6" s="73">
        <f t="shared" si="4"/>
        <v>8.4009591707737592E-3</v>
      </c>
      <c r="P6" s="67">
        <f>分析係数表!C9</f>
        <v>0.42124201973302378</v>
      </c>
      <c r="Q6" s="73">
        <f t="shared" si="5"/>
        <v>3.5388370087914068E-3</v>
      </c>
      <c r="R6" s="74">
        <v>4.6815878681139437E-3</v>
      </c>
      <c r="S6" s="75">
        <f t="shared" si="6"/>
        <v>6.4932393596245815E-3</v>
      </c>
      <c r="T6" s="76">
        <f>分析係数表!F9</f>
        <v>0.68072142334876917</v>
      </c>
      <c r="U6" s="77">
        <f t="shared" si="7"/>
        <v>4.4200871390278956E-3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投入係数表!S7</f>
        <v>0</v>
      </c>
      <c r="E7" s="68">
        <f t="shared" si="0"/>
        <v>0</v>
      </c>
      <c r="F7" s="67">
        <f>分析係数表!C10</f>
        <v>0.36396764732023823</v>
      </c>
      <c r="G7" s="68">
        <f t="shared" si="1"/>
        <v>0</v>
      </c>
      <c r="H7" s="68">
        <v>5.0673889827136686E-4</v>
      </c>
      <c r="I7" s="68">
        <f t="shared" si="2"/>
        <v>5.0673889827136686E-4</v>
      </c>
      <c r="J7" s="67">
        <f>分析係数表!G10</f>
        <v>0.17997125059894586</v>
      </c>
      <c r="K7" s="69">
        <f t="shared" si="3"/>
        <v>9.1198433249029903E-5</v>
      </c>
      <c r="L7" s="70"/>
      <c r="M7" s="71"/>
      <c r="N7" s="72">
        <f>分析係数表!H10</f>
        <v>1.1645238378928864E-3</v>
      </c>
      <c r="O7" s="73">
        <f t="shared" si="4"/>
        <v>1.9098356083527057E-2</v>
      </c>
      <c r="P7" s="67">
        <f>分析係数表!C10</f>
        <v>0.36396764732023823</v>
      </c>
      <c r="Q7" s="73">
        <f t="shared" si="5"/>
        <v>6.9511837314055018E-3</v>
      </c>
      <c r="R7" s="74">
        <v>1.4207317797686461E-2</v>
      </c>
      <c r="S7" s="75">
        <f t="shared" si="6"/>
        <v>1.4714056695957827E-2</v>
      </c>
      <c r="T7" s="76">
        <f>分析係数表!F10</f>
        <v>0.526018207954001</v>
      </c>
      <c r="U7" s="77">
        <f t="shared" si="7"/>
        <v>7.7398617349413055E-3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投入係数表!S8</f>
        <v>4.1384219369470033E-5</v>
      </c>
      <c r="E8" s="68">
        <f t="shared" si="0"/>
        <v>4.1384219369470033E-3</v>
      </c>
      <c r="F8" s="67">
        <f>分析係数表!C11</f>
        <v>1.3444674968404846E-2</v>
      </c>
      <c r="G8" s="68">
        <f t="shared" si="1"/>
        <v>5.5639737824368876E-5</v>
      </c>
      <c r="H8" s="68">
        <v>8.1810474899356844E-3</v>
      </c>
      <c r="I8" s="68">
        <f t="shared" si="2"/>
        <v>8.1810474899356844E-3</v>
      </c>
      <c r="J8" s="67">
        <f>分析係数表!G11</f>
        <v>0.34123955862637928</v>
      </c>
      <c r="K8" s="69">
        <f t="shared" si="3"/>
        <v>2.791697034567101E-3</v>
      </c>
      <c r="L8" s="70"/>
      <c r="M8" s="71"/>
      <c r="N8" s="72">
        <f>分析係数表!H11</f>
        <v>-1.9911880294914216E-5</v>
      </c>
      <c r="O8" s="73">
        <f t="shared" si="4"/>
        <v>-3.2655766055672292E-4</v>
      </c>
      <c r="P8" s="67">
        <f>分析係数表!C11</f>
        <v>1.3444674968404846E-2</v>
      </c>
      <c r="Q8" s="73">
        <f t="shared" si="5"/>
        <v>-4.3904616046278189E-6</v>
      </c>
      <c r="R8" s="74">
        <v>1.5698712858753901E-2</v>
      </c>
      <c r="S8" s="75">
        <f t="shared" si="6"/>
        <v>2.3879760348689584E-2</v>
      </c>
      <c r="T8" s="76">
        <f>分析係数表!F11</f>
        <v>0.57409508095287198</v>
      </c>
      <c r="U8" s="77">
        <f t="shared" si="7"/>
        <v>1.3709252950516129E-2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投入係数表!S9</f>
        <v>0</v>
      </c>
      <c r="E9" s="68">
        <f t="shared" si="0"/>
        <v>0</v>
      </c>
      <c r="F9" s="67">
        <f>分析係数表!C12</f>
        <v>0.28285269962977577</v>
      </c>
      <c r="G9" s="68">
        <f t="shared" si="1"/>
        <v>0</v>
      </c>
      <c r="H9" s="68">
        <v>1.7604896760148737E-3</v>
      </c>
      <c r="I9" s="68">
        <f t="shared" si="2"/>
        <v>1.7604896760148737E-3</v>
      </c>
      <c r="J9" s="67">
        <f>分析係数表!G12</f>
        <v>0.13743688539340115</v>
      </c>
      <c r="K9" s="69">
        <f t="shared" si="3"/>
        <v>2.4195621783872212E-4</v>
      </c>
      <c r="L9" s="70"/>
      <c r="M9" s="71"/>
      <c r="N9" s="72">
        <f>分析係数表!H12</f>
        <v>7.6503049889858399E-2</v>
      </c>
      <c r="O9" s="73">
        <f t="shared" si="4"/>
        <v>1.2546608671541357</v>
      </c>
      <c r="P9" s="67">
        <f>分析係数表!C12</f>
        <v>0.28285269962977577</v>
      </c>
      <c r="Q9" s="73">
        <f t="shared" si="5"/>
        <v>0.35488421339438275</v>
      </c>
      <c r="R9" s="74">
        <v>0.43209404827468817</v>
      </c>
      <c r="S9" s="75">
        <f t="shared" si="6"/>
        <v>0.43385453795070306</v>
      </c>
      <c r="T9" s="76">
        <f>分析係数表!F12</f>
        <v>0.33885954419874881</v>
      </c>
      <c r="U9" s="77">
        <f t="shared" si="7"/>
        <v>0.147015750978534</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投入係数表!S10</f>
        <v>1.183588673966843E-3</v>
      </c>
      <c r="E10" s="68">
        <f t="shared" si="0"/>
        <v>0.1183588673966843</v>
      </c>
      <c r="F10" s="67">
        <f>分析係数表!C13</f>
        <v>8.2857707463935726E-2</v>
      </c>
      <c r="G10" s="68">
        <f t="shared" si="1"/>
        <v>9.8069444105172276E-3</v>
      </c>
      <c r="H10" s="68">
        <v>1.3606745121394351E-2</v>
      </c>
      <c r="I10" s="68">
        <f t="shared" si="2"/>
        <v>1.3606745121394351E-2</v>
      </c>
      <c r="J10" s="67">
        <f>分析係数表!G13</f>
        <v>0.24536311575828371</v>
      </c>
      <c r="K10" s="69">
        <f t="shared" si="3"/>
        <v>3.3385933783141443E-3</v>
      </c>
      <c r="L10" s="70"/>
      <c r="M10" s="71"/>
      <c r="N10" s="72">
        <f>分析係数表!H13</f>
        <v>1.5229376832013421E-2</v>
      </c>
      <c r="O10" s="73">
        <f t="shared" si="4"/>
        <v>0.24976393973548067</v>
      </c>
      <c r="P10" s="67">
        <f>分析係数表!C13</f>
        <v>8.2857707463935726E-2</v>
      </c>
      <c r="Q10" s="73">
        <f t="shared" si="5"/>
        <v>2.0694867453642529E-2</v>
      </c>
      <c r="R10" s="74">
        <v>2.2918544784414664E-2</v>
      </c>
      <c r="S10" s="75">
        <f t="shared" si="6"/>
        <v>3.6525289905809014E-2</v>
      </c>
      <c r="T10" s="76">
        <f>分析係数表!F13</f>
        <v>0.38525314111513148</v>
      </c>
      <c r="U10" s="77">
        <f t="shared" si="7"/>
        <v>1.4071482666353727E-2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投入係数表!S11</f>
        <v>5.2971800792921643E-3</v>
      </c>
      <c r="E11" s="68">
        <f t="shared" si="0"/>
        <v>0.52971800792921642</v>
      </c>
      <c r="F11" s="67">
        <f>分析係数表!C14</f>
        <v>0.18904232356765083</v>
      </c>
      <c r="G11" s="68">
        <f t="shared" si="1"/>
        <v>0.10013912305456636</v>
      </c>
      <c r="H11" s="68">
        <v>0.1553823881601761</v>
      </c>
      <c r="I11" s="68">
        <f t="shared" si="2"/>
        <v>0.1553823881601761</v>
      </c>
      <c r="J11" s="67">
        <f>分析係数表!G14</f>
        <v>0.16324783844948645</v>
      </c>
      <c r="K11" s="69">
        <f t="shared" si="3"/>
        <v>2.5365839000267825E-2</v>
      </c>
      <c r="L11" s="70"/>
      <c r="M11" s="71"/>
      <c r="N11" s="72">
        <f>分析係数表!H14</f>
        <v>1.012936620163862E-3</v>
      </c>
      <c r="O11" s="73">
        <f t="shared" si="4"/>
        <v>1.6612304216062971E-2</v>
      </c>
      <c r="P11" s="67">
        <f>分析係数表!C14</f>
        <v>0.18904232356765083</v>
      </c>
      <c r="Q11" s="73">
        <f t="shared" si="5"/>
        <v>3.1404285888172261E-3</v>
      </c>
      <c r="R11" s="74">
        <v>1.8144869784071656E-2</v>
      </c>
      <c r="S11" s="75">
        <f t="shared" si="6"/>
        <v>0.17352725794424775</v>
      </c>
      <c r="T11" s="76">
        <f>分析係数表!F14</f>
        <v>0.31391081065397786</v>
      </c>
      <c r="U11" s="77">
        <f t="shared" si="7"/>
        <v>5.4472082211840731E-2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投入係数表!S12</f>
        <v>1.7174451038330065E-2</v>
      </c>
      <c r="E12" s="68">
        <f t="shared" si="0"/>
        <v>1.7174451038330065</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0.11119288341956417</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投入係数表!S13</f>
        <v>8.8562229450665872E-4</v>
      </c>
      <c r="E13" s="68">
        <f t="shared" si="0"/>
        <v>8.8562229450665872E-2</v>
      </c>
      <c r="F13" s="67">
        <f>分析係数表!C16</f>
        <v>0.18624360370728099</v>
      </c>
      <c r="G13" s="68">
        <f t="shared" si="1"/>
        <v>1.6494148765243105E-2</v>
      </c>
      <c r="H13" s="68">
        <v>4.6566119787624309E-2</v>
      </c>
      <c r="I13" s="68">
        <f t="shared" si="2"/>
        <v>4.6566119787624309E-2</v>
      </c>
      <c r="J13" s="67">
        <f>分析係数表!G16</f>
        <v>3.3443467200273011E-2</v>
      </c>
      <c r="K13" s="69">
        <f t="shared" si="3"/>
        <v>1.5573324997613977E-3</v>
      </c>
      <c r="L13" s="70"/>
      <c r="M13" s="71"/>
      <c r="N13" s="72">
        <f>分析係数表!H16</f>
        <v>1.544069969062719E-2</v>
      </c>
      <c r="O13" s="73">
        <f t="shared" si="4"/>
        <v>0.25322966458461493</v>
      </c>
      <c r="P13" s="67">
        <f>分析係数表!C16</f>
        <v>0.18624360370728099</v>
      </c>
      <c r="Q13" s="73">
        <f t="shared" si="5"/>
        <v>4.7162405297824714E-2</v>
      </c>
      <c r="R13" s="74">
        <v>8.6264569459267415E-2</v>
      </c>
      <c r="S13" s="75">
        <f t="shared" si="6"/>
        <v>0.13283068924689173</v>
      </c>
      <c r="T13" s="76">
        <f>分析係数表!F16</f>
        <v>0.28910915662276826</v>
      </c>
      <c r="U13" s="77">
        <f t="shared" si="7"/>
        <v>3.8402568541789882E-2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投入係数表!S14</f>
        <v>4.097865401964923E-2</v>
      </c>
      <c r="E14" s="68">
        <f t="shared" si="0"/>
        <v>4.0978654019649232</v>
      </c>
      <c r="F14" s="67">
        <f>分析係数表!C17</f>
        <v>8.6758716707685424E-2</v>
      </c>
      <c r="G14" s="68">
        <f t="shared" si="1"/>
        <v>0.35552554351530025</v>
      </c>
      <c r="H14" s="68">
        <v>0.39352355736371158</v>
      </c>
      <c r="I14" s="68">
        <f t="shared" si="2"/>
        <v>0.39352355736371158</v>
      </c>
      <c r="J14" s="67">
        <f>分析係数表!G17</f>
        <v>0.21883055467982124</v>
      </c>
      <c r="K14" s="69">
        <f t="shared" si="3"/>
        <v>8.6114978337477457E-2</v>
      </c>
      <c r="L14" s="70"/>
      <c r="M14" s="71"/>
      <c r="N14" s="72">
        <f>分析係数表!H17</f>
        <v>2.866347284388861E-3</v>
      </c>
      <c r="O14" s="73">
        <f t="shared" si="4"/>
        <v>4.7008501943044394E-2</v>
      </c>
      <c r="P14" s="67">
        <f>分析係数表!C17</f>
        <v>8.6758716707685424E-2</v>
      </c>
      <c r="Q14" s="73">
        <f t="shared" si="5"/>
        <v>4.0783973029292686E-3</v>
      </c>
      <c r="R14" s="74">
        <v>8.5734403710697963E-3</v>
      </c>
      <c r="S14" s="75">
        <f t="shared" si="6"/>
        <v>0.40209699773478136</v>
      </c>
      <c r="T14" s="76">
        <f>分析係数表!F17</f>
        <v>0.34508465775272146</v>
      </c>
      <c r="U14" s="77">
        <f t="shared" si="7"/>
        <v>0.13875750484670385</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投入係数表!S15</f>
        <v>1.9119509348695156E-2</v>
      </c>
      <c r="E15" s="68">
        <f t="shared" si="0"/>
        <v>1.9119509348695156</v>
      </c>
      <c r="F15" s="67">
        <f>分析係数表!C18</f>
        <v>0.36451017494166671</v>
      </c>
      <c r="G15" s="68">
        <f t="shared" si="1"/>
        <v>0.6969255697491703</v>
      </c>
      <c r="H15" s="68">
        <v>0.77431227567335736</v>
      </c>
      <c r="I15" s="68">
        <f t="shared" si="2"/>
        <v>0.77431227567335736</v>
      </c>
      <c r="J15" s="67">
        <f>分析係数表!G18</f>
        <v>0.21601264645713222</v>
      </c>
      <c r="K15" s="69">
        <f t="shared" si="3"/>
        <v>0.16726124385244645</v>
      </c>
      <c r="L15" s="70"/>
      <c r="M15" s="71"/>
      <c r="N15" s="72">
        <f>分析係数表!H18</f>
        <v>4.846294736294444E-4</v>
      </c>
      <c r="O15" s="73">
        <f t="shared" si="4"/>
        <v>7.9479920932273383E-3</v>
      </c>
      <c r="P15" s="67">
        <f>分析係数表!C18</f>
        <v>0.36451017494166671</v>
      </c>
      <c r="Q15" s="73">
        <f t="shared" si="5"/>
        <v>2.8971239883372807E-3</v>
      </c>
      <c r="R15" s="74">
        <v>7.9216063151891659E-3</v>
      </c>
      <c r="S15" s="75">
        <f t="shared" si="6"/>
        <v>0.78223388198854649</v>
      </c>
      <c r="T15" s="76">
        <f>分析係数表!F18</f>
        <v>0.4650429076224129</v>
      </c>
      <c r="U15" s="77">
        <f t="shared" si="7"/>
        <v>0.36377231892072104</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投入係数表!S16</f>
        <v>2.3291038661137735E-2</v>
      </c>
      <c r="E16" s="68">
        <f t="shared" si="0"/>
        <v>2.3291038661137735</v>
      </c>
      <c r="F16" s="67">
        <f>分析係数表!C19</f>
        <v>0.20084535872916243</v>
      </c>
      <c r="G16" s="68">
        <f t="shared" si="1"/>
        <v>0.46778970150709992</v>
      </c>
      <c r="H16" s="68">
        <v>0.606921719058516</v>
      </c>
      <c r="I16" s="68">
        <f t="shared" si="2"/>
        <v>0.606921719058516</v>
      </c>
      <c r="J16" s="67">
        <f>分析係数表!G19</f>
        <v>5.7675100625652016E-2</v>
      </c>
      <c r="K16" s="69">
        <f t="shared" si="3"/>
        <v>3.5004271218593612E-2</v>
      </c>
      <c r="L16" s="70"/>
      <c r="M16" s="71"/>
      <c r="N16" s="72">
        <f>分析係数表!H19</f>
        <v>-1.1304809457757749E-4</v>
      </c>
      <c r="O16" s="73">
        <f t="shared" si="4"/>
        <v>-1.8540047825155884E-3</v>
      </c>
      <c r="P16" s="67">
        <f>分析係数表!C19</f>
        <v>0.20084535872916243</v>
      </c>
      <c r="Q16" s="73">
        <f t="shared" si="5"/>
        <v>-3.7236825562992612E-4</v>
      </c>
      <c r="R16" s="74">
        <v>9.2163112481415154E-4</v>
      </c>
      <c r="S16" s="75">
        <f t="shared" si="6"/>
        <v>0.60784335018333013</v>
      </c>
      <c r="T16" s="76">
        <f>分析係数表!F19</f>
        <v>0.24248712237187039</v>
      </c>
      <c r="U16" s="77">
        <f t="shared" si="7"/>
        <v>0.14739418483883285</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投入係数表!S17</f>
        <v>3.8280402916759784E-2</v>
      </c>
      <c r="E17" s="68">
        <f t="shared" si="0"/>
        <v>3.8280402916759786</v>
      </c>
      <c r="F17" s="67">
        <f>分析係数表!C20</f>
        <v>4.0655503382211911E-2</v>
      </c>
      <c r="G17" s="68">
        <f t="shared" si="1"/>
        <v>0.15563090502547622</v>
      </c>
      <c r="H17" s="68">
        <v>0.17144460089211921</v>
      </c>
      <c r="I17" s="68">
        <f t="shared" si="2"/>
        <v>0.17144460089211921</v>
      </c>
      <c r="J17" s="67">
        <f>分析係数表!G20</f>
        <v>0.10009738747512385</v>
      </c>
      <c r="K17" s="69">
        <f t="shared" si="3"/>
        <v>1.7161156646016421E-2</v>
      </c>
      <c r="L17" s="70"/>
      <c r="M17" s="71"/>
      <c r="N17" s="72">
        <f>分析係数表!H20</f>
        <v>5.4629207067175944E-4</v>
      </c>
      <c r="O17" s="73">
        <f t="shared" si="4"/>
        <v>8.9592674291449313E-3</v>
      </c>
      <c r="P17" s="67">
        <f>分析係数表!C20</f>
        <v>4.0655503382211911E-2</v>
      </c>
      <c r="Q17" s="73">
        <f t="shared" si="5"/>
        <v>3.6424352726774275E-4</v>
      </c>
      <c r="R17" s="74">
        <v>6.6643452398830938E-4</v>
      </c>
      <c r="S17" s="75">
        <f t="shared" si="6"/>
        <v>0.17211103541610753</v>
      </c>
      <c r="T17" s="76">
        <f>分析係数表!F20</f>
        <v>0.22636236609222171</v>
      </c>
      <c r="U17" s="77">
        <f t="shared" si="7"/>
        <v>3.8959461207372273E-2</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投入係数表!S18</f>
        <v>4.0490320231089484E-2</v>
      </c>
      <c r="E18" s="68">
        <f t="shared" si="0"/>
        <v>4.0490320231089481</v>
      </c>
      <c r="F18" s="67">
        <f>分析係数表!C21</f>
        <v>0.20026093416848378</v>
      </c>
      <c r="G18" s="68">
        <f t="shared" si="1"/>
        <v>0.81086293542590371</v>
      </c>
      <c r="H18" s="68">
        <v>0.88338230326139555</v>
      </c>
      <c r="I18" s="68">
        <f t="shared" si="2"/>
        <v>0.88338230326139555</v>
      </c>
      <c r="J18" s="67">
        <f>分析係数表!G21</f>
        <v>0.28530595433635869</v>
      </c>
      <c r="K18" s="69">
        <f t="shared" si="3"/>
        <v>0.25203423107584311</v>
      </c>
      <c r="L18" s="70"/>
      <c r="M18" s="71"/>
      <c r="N18" s="72">
        <f>分析係数表!H21</f>
        <v>9.3136214282663271E-4</v>
      </c>
      <c r="O18" s="73">
        <f t="shared" si="4"/>
        <v>1.5274471219588654E-2</v>
      </c>
      <c r="P18" s="67">
        <f>分析係数表!C21</f>
        <v>0.20026093416848378</v>
      </c>
      <c r="Q18" s="73">
        <f t="shared" si="5"/>
        <v>3.0588798753644437E-3</v>
      </c>
      <c r="R18" s="74">
        <v>9.0772784083561868E-3</v>
      </c>
      <c r="S18" s="75">
        <f t="shared" si="6"/>
        <v>0.8924595816697517</v>
      </c>
      <c r="T18" s="76">
        <f>分析係数表!F21</f>
        <v>0.42843035575162391</v>
      </c>
      <c r="U18" s="77">
        <f t="shared" si="7"/>
        <v>0.38235677606871715</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投入係数表!S19</f>
        <v>1.5552189639046839E-2</v>
      </c>
      <c r="E19" s="68">
        <f t="shared" si="0"/>
        <v>1.5552189639046838</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7.1105297056705803E-4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投入係数表!S20</f>
        <v>1.9698888419867736E-3</v>
      </c>
      <c r="E20" s="68">
        <f t="shared" si="0"/>
        <v>0.19698888419867736</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3.7396119192786013E-4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66">
        <f>最終需要_まとめ!C22</f>
        <v>100</v>
      </c>
      <c r="D21" s="67">
        <f>投入係数表!S21</f>
        <v>8.8818811610756582E-2</v>
      </c>
      <c r="E21" s="68">
        <f t="shared" si="0"/>
        <v>8.8818811610756576</v>
      </c>
      <c r="F21" s="67">
        <f>分析係数表!C24</f>
        <v>0.65025853558407531</v>
      </c>
      <c r="G21" s="68">
        <f t="shared" si="1"/>
        <v>5.7755190370328435</v>
      </c>
      <c r="H21" s="68">
        <v>6.1457025773466594</v>
      </c>
      <c r="I21" s="68">
        <f t="shared" si="2"/>
        <v>106.14570257734665</v>
      </c>
      <c r="J21" s="67">
        <f>分析係数表!G24</f>
        <v>0.20860957299762456</v>
      </c>
      <c r="K21" s="69">
        <f t="shared" si="3"/>
        <v>22.143009690193143</v>
      </c>
      <c r="L21" s="70"/>
      <c r="M21" s="71"/>
      <c r="N21" s="72">
        <f>分析係数表!H24</f>
        <v>1.012294301444671E-3</v>
      </c>
      <c r="O21" s="73">
        <f t="shared" si="4"/>
        <v>1.6601770097980494E-2</v>
      </c>
      <c r="P21" s="67">
        <f>分析係数表!C24</f>
        <v>0.65025853558407531</v>
      </c>
      <c r="Q21" s="73">
        <f t="shared" si="5"/>
        <v>1.0795442712016287E-2</v>
      </c>
      <c r="R21" s="74">
        <v>2.2527702334689335E-2</v>
      </c>
      <c r="S21" s="75">
        <f t="shared" si="6"/>
        <v>106.16823027968134</v>
      </c>
      <c r="T21" s="76">
        <f>分析係数表!F24</f>
        <v>0.3934811577649211</v>
      </c>
      <c r="U21" s="77">
        <f t="shared" si="7"/>
        <v>41.775198168301763</v>
      </c>
      <c r="V21" s="78">
        <f>分析係数表!D24</f>
        <v>3.4084043072695518E-2</v>
      </c>
      <c r="W21" s="79">
        <f t="shared" si="8"/>
        <v>4</v>
      </c>
      <c r="X21" s="67">
        <f>分析係数表!E24</f>
        <v>3.4423393671525172E-2</v>
      </c>
      <c r="Y21" s="80">
        <f t="shared" si="9"/>
        <v>4</v>
      </c>
    </row>
    <row r="22" spans="1:25" x14ac:dyDescent="0.15">
      <c r="A22" s="6" t="s">
        <v>10</v>
      </c>
      <c r="B22" s="5" t="s">
        <v>269</v>
      </c>
      <c r="C22" s="81"/>
      <c r="D22" s="67">
        <f>投入係数表!S22</f>
        <v>0.14091326695304546</v>
      </c>
      <c r="E22" s="68">
        <f t="shared" si="0"/>
        <v>14.091326695304545</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7.0631261742994432E-3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投入係数表!S23</f>
        <v>2.003823901869739E-2</v>
      </c>
      <c r="E23" s="68">
        <f t="shared" si="0"/>
        <v>2.003823901869739</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0.1587122900896086</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投入係数表!S24</f>
        <v>8.2768438738940063E-6</v>
      </c>
      <c r="E24" s="68">
        <f t="shared" si="0"/>
        <v>8.2768438738940059E-4</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0.14820977436138108</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投入係数表!S25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0.1204629073321421</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投入係数表!S26</f>
        <v>7.1925773264138919E-3</v>
      </c>
      <c r="E26" s="68">
        <f t="shared" si="0"/>
        <v>0.71925773264138915</v>
      </c>
      <c r="F26" s="67">
        <f>分析係数表!C29</f>
        <v>0.21798273531536294</v>
      </c>
      <c r="G26" s="68">
        <f t="shared" si="1"/>
        <v>0.15678576795789601</v>
      </c>
      <c r="H26" s="68">
        <v>0.19448368731856175</v>
      </c>
      <c r="I26" s="68">
        <f t="shared" si="2"/>
        <v>0.19448368731856175</v>
      </c>
      <c r="J26" s="67">
        <f>分析係数表!G29</f>
        <v>0.25500731246508535</v>
      </c>
      <c r="K26" s="69">
        <f t="shared" si="3"/>
        <v>4.9594762421406431E-2</v>
      </c>
      <c r="L26" s="70"/>
      <c r="M26" s="71"/>
      <c r="N26" s="72">
        <f>分析係数表!H29</f>
        <v>1.0983971257521954E-2</v>
      </c>
      <c r="O26" s="73">
        <f t="shared" si="4"/>
        <v>0.18013868626936261</v>
      </c>
      <c r="P26" s="67">
        <f>分析係数表!C29</f>
        <v>0.21798273531536294</v>
      </c>
      <c r="Q26" s="73">
        <f t="shared" si="5"/>
        <v>3.9267123569111675E-2</v>
      </c>
      <c r="R26" s="74">
        <v>6.0563590054873793E-2</v>
      </c>
      <c r="S26" s="75">
        <f t="shared" si="6"/>
        <v>0.25504727737343552</v>
      </c>
      <c r="T26" s="76">
        <f>分析係数表!F29</f>
        <v>0.40506035137493174</v>
      </c>
      <c r="U26" s="77">
        <f t="shared" si="7"/>
        <v>0.10330953979010347</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投入係数表!S27</f>
        <v>1.2746339565796771E-3</v>
      </c>
      <c r="E27" s="68">
        <f t="shared" si="0"/>
        <v>0.12746339565796772</v>
      </c>
      <c r="F27" s="67">
        <f>分析係数表!C30</f>
        <v>1</v>
      </c>
      <c r="G27" s="68">
        <f t="shared" si="1"/>
        <v>0.12746339565796772</v>
      </c>
      <c r="H27" s="68">
        <v>0.19324383622974048</v>
      </c>
      <c r="I27" s="68">
        <f t="shared" si="2"/>
        <v>0.19324383622974048</v>
      </c>
      <c r="J27" s="67">
        <f>分析係数表!G30</f>
        <v>0.34480244300890089</v>
      </c>
      <c r="K27" s="69">
        <f t="shared" si="3"/>
        <v>6.6630946828426463E-2</v>
      </c>
      <c r="L27" s="70"/>
      <c r="M27" s="71"/>
      <c r="N27" s="72">
        <f>分析係数表!H30</f>
        <v>0</v>
      </c>
      <c r="O27" s="73">
        <f t="shared" si="4"/>
        <v>0</v>
      </c>
      <c r="P27" s="67">
        <f>分析係数表!C30</f>
        <v>1</v>
      </c>
      <c r="Q27" s="73">
        <f t="shared" si="5"/>
        <v>0</v>
      </c>
      <c r="R27" s="74">
        <v>0.10055096533890034</v>
      </c>
      <c r="S27" s="75">
        <f t="shared" si="6"/>
        <v>0.2937948015686408</v>
      </c>
      <c r="T27" s="76">
        <f>分析係数表!F30</f>
        <v>0.4506615325054556</v>
      </c>
      <c r="U27" s="77">
        <f t="shared" si="7"/>
        <v>0.13240201551705988</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投入係数表!S28</f>
        <v>9.7666757711949281E-3</v>
      </c>
      <c r="E28" s="68">
        <f t="shared" si="0"/>
        <v>0.97666757711949281</v>
      </c>
      <c r="F28" s="67">
        <f>分析係数表!C31</f>
        <v>0.99579475994795519</v>
      </c>
      <c r="G28" s="68">
        <f t="shared" si="1"/>
        <v>0.97256045550665637</v>
      </c>
      <c r="H28" s="68">
        <v>1.3594222538181755</v>
      </c>
      <c r="I28" s="68">
        <f t="shared" si="2"/>
        <v>1.3594222538181755</v>
      </c>
      <c r="J28" s="67">
        <f>分析係数表!G31</f>
        <v>7.0701677135993485E-2</v>
      </c>
      <c r="K28" s="69">
        <f t="shared" si="3"/>
        <v>9.611343328093723E-2</v>
      </c>
      <c r="L28" s="70"/>
      <c r="M28" s="71"/>
      <c r="N28" s="72">
        <f>分析係数表!H31</f>
        <v>0.174828557104864</v>
      </c>
      <c r="O28" s="73">
        <f t="shared" si="4"/>
        <v>2.8672131291013163</v>
      </c>
      <c r="P28" s="67">
        <f>分析係数表!C31</f>
        <v>0.99579475994795519</v>
      </c>
      <c r="Q28" s="73">
        <f t="shared" si="5"/>
        <v>2.8551558096130707</v>
      </c>
      <c r="R28" s="74">
        <v>3.2677696401606604</v>
      </c>
      <c r="S28" s="75">
        <f t="shared" si="6"/>
        <v>4.6271918939788357</v>
      </c>
      <c r="T28" s="76">
        <f>分析係数表!F31</f>
        <v>0.32317167652288298</v>
      </c>
      <c r="U28" s="77">
        <f t="shared" si="7"/>
        <v>1.4953773619702344</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投入係数表!S29</f>
        <v>6.290401344159445E-4</v>
      </c>
      <c r="E29" s="68">
        <f t="shared" si="0"/>
        <v>6.290401344159445E-2</v>
      </c>
      <c r="F29" s="67">
        <f>分析係数表!C32</f>
        <v>0.99964031202931458</v>
      </c>
      <c r="G29" s="68">
        <f t="shared" si="1"/>
        <v>6.2881387624651675E-2</v>
      </c>
      <c r="H29" s="68">
        <v>9.1161193604176502E-2</v>
      </c>
      <c r="I29" s="68">
        <f t="shared" si="2"/>
        <v>9.1161193604176502E-2</v>
      </c>
      <c r="J29" s="67">
        <f>分析係数表!G32</f>
        <v>0.14056358670308441</v>
      </c>
      <c r="K29" s="69">
        <f t="shared" si="3"/>
        <v>1.2813944341137327E-2</v>
      </c>
      <c r="L29" s="70"/>
      <c r="M29" s="71"/>
      <c r="N29" s="72">
        <f>分析係数表!H32</f>
        <v>5.58720937888101E-3</v>
      </c>
      <c r="O29" s="73">
        <f t="shared" si="4"/>
        <v>9.1631026140408203E-2</v>
      </c>
      <c r="P29" s="67">
        <f>分析係数表!C32</f>
        <v>0.99964031202931458</v>
      </c>
      <c r="Q29" s="73">
        <f t="shared" si="5"/>
        <v>9.1598067562563931E-2</v>
      </c>
      <c r="R29" s="74">
        <v>0.13329154922081526</v>
      </c>
      <c r="S29" s="75">
        <f t="shared" si="6"/>
        <v>0.22445274282499178</v>
      </c>
      <c r="T29" s="76">
        <f>分析係数表!F32</f>
        <v>0.48930784091666113</v>
      </c>
      <c r="U29" s="77">
        <f t="shared" si="7"/>
        <v>0.10982648697951933</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投入係数表!S30</f>
        <v>5.1316432018142844E-4</v>
      </c>
      <c r="E30" s="68">
        <f t="shared" si="0"/>
        <v>5.1316432018142843E-2</v>
      </c>
      <c r="F30" s="67">
        <f>分析係数表!C33</f>
        <v>0.86108134654879898</v>
      </c>
      <c r="G30" s="68">
        <f t="shared" si="1"/>
        <v>4.4187622382262343E-2</v>
      </c>
      <c r="H30" s="68">
        <v>7.3241115502826012E-2</v>
      </c>
      <c r="I30" s="68">
        <f t="shared" si="2"/>
        <v>7.3241115502826012E-2</v>
      </c>
      <c r="J30" s="67">
        <f>分析係数表!G33</f>
        <v>0.50957339603627816</v>
      </c>
      <c r="K30" s="69">
        <f t="shared" si="3"/>
        <v>3.732172395626035E-2</v>
      </c>
      <c r="L30" s="70"/>
      <c r="M30" s="71"/>
      <c r="N30" s="72">
        <f>分析係数表!H33</f>
        <v>9.6636851302253027E-4</v>
      </c>
      <c r="O30" s="73">
        <f t="shared" si="4"/>
        <v>1.5848580655083537E-2</v>
      </c>
      <c r="P30" s="67">
        <f>分析係数表!C33</f>
        <v>0.86108134654879898</v>
      </c>
      <c r="Q30" s="73">
        <f t="shared" si="5"/>
        <v>1.3646917171366579E-2</v>
      </c>
      <c r="R30" s="74">
        <v>7.2473411812492936E-2</v>
      </c>
      <c r="S30" s="75">
        <f t="shared" si="6"/>
        <v>0.14571452731531895</v>
      </c>
      <c r="T30" s="76">
        <f>分析係数表!F33</f>
        <v>0.6614299372109248</v>
      </c>
      <c r="U30" s="77">
        <f t="shared" si="7"/>
        <v>9.6379950652890997E-2</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投入係数表!S31</f>
        <v>4.9553464273003417E-2</v>
      </c>
      <c r="E31" s="68">
        <f t="shared" si="0"/>
        <v>4.9553464273003414</v>
      </c>
      <c r="F31" s="67">
        <f>分析係数表!C34</f>
        <v>0.32336264537596071</v>
      </c>
      <c r="G31" s="68">
        <f t="shared" si="1"/>
        <v>1.6023739294861541</v>
      </c>
      <c r="H31" s="68">
        <v>1.8057757236346847</v>
      </c>
      <c r="I31" s="68">
        <f t="shared" si="2"/>
        <v>1.8057757236346847</v>
      </c>
      <c r="J31" s="67">
        <f>分析係数表!G34</f>
        <v>0.42577322034702936</v>
      </c>
      <c r="K31" s="69">
        <f t="shared" si="3"/>
        <v>0.76885094507642704</v>
      </c>
      <c r="L31" s="70"/>
      <c r="M31" s="71"/>
      <c r="N31" s="72">
        <f>分析係数表!H34</f>
        <v>0.1563846962426603</v>
      </c>
      <c r="O31" s="73">
        <f t="shared" si="4"/>
        <v>2.5647311954220897</v>
      </c>
      <c r="P31" s="67">
        <f>分析係数表!C34</f>
        <v>0.32336264537596071</v>
      </c>
      <c r="Q31" s="73">
        <f t="shared" si="5"/>
        <v>0.82933826402993693</v>
      </c>
      <c r="R31" s="74">
        <v>0.93421385542846047</v>
      </c>
      <c r="S31" s="75">
        <f t="shared" si="6"/>
        <v>2.7399895790631454</v>
      </c>
      <c r="T31" s="76">
        <f>分析係数表!F34</f>
        <v>0.70466108064911737</v>
      </c>
      <c r="U31" s="77">
        <f t="shared" si="7"/>
        <v>1.9307640177499563</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投入係数表!S32</f>
        <v>1.1008202352279029E-2</v>
      </c>
      <c r="E32" s="68">
        <f t="shared" si="0"/>
        <v>1.1008202352279028</v>
      </c>
      <c r="F32" s="67">
        <f>分析係数表!C35</f>
        <v>0.71309503437584931</v>
      </c>
      <c r="G32" s="68">
        <f t="shared" si="1"/>
        <v>0.78498944348147193</v>
      </c>
      <c r="H32" s="68">
        <v>0.97291427517722162</v>
      </c>
      <c r="I32" s="68">
        <f t="shared" si="2"/>
        <v>0.97291427517722162</v>
      </c>
      <c r="J32" s="67">
        <f>分析係数表!G35</f>
        <v>0.31495703902204752</v>
      </c>
      <c r="K32" s="69">
        <f t="shared" si="3"/>
        <v>0.30642619933209925</v>
      </c>
      <c r="L32" s="70"/>
      <c r="M32" s="71"/>
      <c r="N32" s="72">
        <f>分析係数表!H35</f>
        <v>4.5217953193592612E-2</v>
      </c>
      <c r="O32" s="73">
        <f t="shared" si="4"/>
        <v>0.74158084477007036</v>
      </c>
      <c r="P32" s="67">
        <f>分析係数表!C35</f>
        <v>0.71309503437584931</v>
      </c>
      <c r="Q32" s="73">
        <f t="shared" si="5"/>
        <v>0.52881761799378468</v>
      </c>
      <c r="R32" s="74">
        <v>0.79492177955439758</v>
      </c>
      <c r="S32" s="75">
        <f t="shared" si="6"/>
        <v>1.7678360547316192</v>
      </c>
      <c r="T32" s="76">
        <f>分析係数表!F35</f>
        <v>0.6471226839613694</v>
      </c>
      <c r="U32" s="77">
        <f t="shared" si="7"/>
        <v>1.1440068125416039</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投入係数表!S33</f>
        <v>1.8788435593739396E-3</v>
      </c>
      <c r="E33" s="68">
        <f t="shared" si="0"/>
        <v>0.18788435593739397</v>
      </c>
      <c r="F33" s="67">
        <f>分析係数表!C36</f>
        <v>0.97060797996518033</v>
      </c>
      <c r="G33" s="68">
        <f t="shared" si="1"/>
        <v>0.18236205518345289</v>
      </c>
      <c r="H33" s="68">
        <v>0.30888995776578981</v>
      </c>
      <c r="I33" s="68">
        <f t="shared" si="2"/>
        <v>0.30888995776578981</v>
      </c>
      <c r="J33" s="67">
        <f>分析係数表!G36</f>
        <v>5.0335711627756477E-2</v>
      </c>
      <c r="K33" s="69">
        <f t="shared" si="3"/>
        <v>1.5548195838808673E-2</v>
      </c>
      <c r="L33" s="70"/>
      <c r="M33" s="71"/>
      <c r="N33" s="72">
        <f>分析係数表!H36</f>
        <v>0.16953071230897843</v>
      </c>
      <c r="O33" s="73">
        <f t="shared" si="4"/>
        <v>2.7803277231570629</v>
      </c>
      <c r="P33" s="67">
        <f>分析係数表!C36</f>
        <v>0.97060797996518033</v>
      </c>
      <c r="Q33" s="73">
        <f t="shared" si="5"/>
        <v>2.6986082750146658</v>
      </c>
      <c r="R33" s="74">
        <v>2.8606217130284657</v>
      </c>
      <c r="S33" s="75">
        <f t="shared" si="6"/>
        <v>3.1695116707942557</v>
      </c>
      <c r="T33" s="76">
        <f>分析係数表!F36</f>
        <v>0.84929702794091477</v>
      </c>
      <c r="U33" s="77">
        <f t="shared" si="7"/>
        <v>2.6918568420296043</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投入係数表!S34</f>
        <v>1.6164676085714993E-2</v>
      </c>
      <c r="E34" s="68">
        <f t="shared" si="0"/>
        <v>1.6164676085714993</v>
      </c>
      <c r="F34" s="67">
        <f>分析係数表!C37</f>
        <v>0.36942311263039118</v>
      </c>
      <c r="G34" s="68">
        <f t="shared" si="1"/>
        <v>0.59716049542468808</v>
      </c>
      <c r="H34" s="68">
        <v>0.76374509690514059</v>
      </c>
      <c r="I34" s="68">
        <f t="shared" si="2"/>
        <v>0.76374509690514059</v>
      </c>
      <c r="J34" s="67">
        <f>分析係数表!G37</f>
        <v>0.39597111115274369</v>
      </c>
      <c r="K34" s="69">
        <f t="shared" si="3"/>
        <v>0.30242099465898842</v>
      </c>
      <c r="L34" s="70"/>
      <c r="M34" s="71"/>
      <c r="N34" s="72">
        <f>分析係数表!H37</f>
        <v>4.1543568960461748E-2</v>
      </c>
      <c r="O34" s="73">
        <f t="shared" si="4"/>
        <v>0.68132042227927248</v>
      </c>
      <c r="P34" s="67">
        <f>分析係数表!C37</f>
        <v>0.36942311263039118</v>
      </c>
      <c r="Q34" s="73">
        <f t="shared" si="5"/>
        <v>0.25169551109706134</v>
      </c>
      <c r="R34" s="74">
        <v>0.35969946554776883</v>
      </c>
      <c r="S34" s="75">
        <f t="shared" si="6"/>
        <v>1.1234445624529095</v>
      </c>
      <c r="T34" s="76">
        <f>分析係数表!F37</f>
        <v>0.66956741667759523</v>
      </c>
      <c r="U34" s="77">
        <f t="shared" si="7"/>
        <v>0.75222187346208591</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投入係数表!S35</f>
        <v>6.3152318757811274E-3</v>
      </c>
      <c r="E35" s="68">
        <f t="shared" si="0"/>
        <v>0.63152318757811277</v>
      </c>
      <c r="F35" s="67">
        <f>分析係数表!C38</f>
        <v>0.27616293516884927</v>
      </c>
      <c r="G35" s="68">
        <f t="shared" si="1"/>
        <v>0.1744032971087594</v>
      </c>
      <c r="H35" s="68">
        <v>0.27622100751118128</v>
      </c>
      <c r="I35" s="68">
        <f t="shared" si="2"/>
        <v>0.27622100751118128</v>
      </c>
      <c r="J35" s="67">
        <f>分析係数表!G38</f>
        <v>0.16816004220594116</v>
      </c>
      <c r="K35" s="69">
        <f t="shared" si="3"/>
        <v>4.6449336281247838E-2</v>
      </c>
      <c r="L35" s="70"/>
      <c r="M35" s="71"/>
      <c r="N35" s="72">
        <f>分析係数表!H38</f>
        <v>1.978405886979525E-2</v>
      </c>
      <c r="O35" s="73">
        <f t="shared" si="4"/>
        <v>0.32446137105831041</v>
      </c>
      <c r="P35" s="67">
        <f>分析係数表!C38</f>
        <v>0.27616293516884927</v>
      </c>
      <c r="Q35" s="73">
        <f t="shared" si="5"/>
        <v>8.9604204580372118E-2</v>
      </c>
      <c r="R35" s="74">
        <v>0.15457409583352261</v>
      </c>
      <c r="S35" s="75">
        <f t="shared" si="6"/>
        <v>0.43079510334470389</v>
      </c>
      <c r="T35" s="76">
        <f>分析係数表!F38</f>
        <v>0.50796041491163135</v>
      </c>
      <c r="U35" s="77">
        <f t="shared" si="7"/>
        <v>0.21882685943687488</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投入係数表!S36</f>
        <v>0</v>
      </c>
      <c r="E36" s="68">
        <f t="shared" si="0"/>
        <v>0</v>
      </c>
      <c r="F36" s="67">
        <f>分析係数表!C39</f>
        <v>1</v>
      </c>
      <c r="G36" s="68">
        <f t="shared" si="1"/>
        <v>0</v>
      </c>
      <c r="H36" s="68">
        <v>2.2595179252702866E-2</v>
      </c>
      <c r="I36" s="68">
        <f t="shared" si="2"/>
        <v>2.2595179252702866E-2</v>
      </c>
      <c r="J36" s="67">
        <f>分析係数表!G39</f>
        <v>0.35248448442068531</v>
      </c>
      <c r="K36" s="69">
        <f t="shared" si="3"/>
        <v>7.9644501092819356E-3</v>
      </c>
      <c r="L36" s="70"/>
      <c r="M36" s="71"/>
      <c r="N36" s="72">
        <f>分析係数表!H39</f>
        <v>3.7835784153932967E-3</v>
      </c>
      <c r="O36" s="73">
        <f t="shared" si="4"/>
        <v>6.2051222564818598E-2</v>
      </c>
      <c r="P36" s="67">
        <f>分析係数表!C39</f>
        <v>1</v>
      </c>
      <c r="Q36" s="73">
        <f t="shared" si="5"/>
        <v>6.2051222564818598E-2</v>
      </c>
      <c r="R36" s="74">
        <v>6.5547639969225829E-2</v>
      </c>
      <c r="S36" s="75">
        <f t="shared" si="6"/>
        <v>8.8142819221928695E-2</v>
      </c>
      <c r="T36" s="76">
        <f>分析係数表!F39</f>
        <v>0.70432763167329249</v>
      </c>
      <c r="U36" s="77">
        <f t="shared" si="7"/>
        <v>6.2081423111588201E-2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投入係数表!S37</f>
        <v>5.7937907117258049E-5</v>
      </c>
      <c r="E37" s="68">
        <f t="shared" si="0"/>
        <v>5.7937907117258051E-3</v>
      </c>
      <c r="F37" s="67">
        <f>分析係数表!C40</f>
        <v>0.8594947788612175</v>
      </c>
      <c r="G37" s="68">
        <f t="shared" si="1"/>
        <v>4.9797328665429465E-3</v>
      </c>
      <c r="H37" s="68">
        <v>8.4310085321418638E-3</v>
      </c>
      <c r="I37" s="68">
        <f t="shared" si="2"/>
        <v>8.4310085321418638E-3</v>
      </c>
      <c r="J37" s="67">
        <f>分析係数表!G40</f>
        <v>0.52539426735800443</v>
      </c>
      <c r="K37" s="69">
        <f t="shared" si="3"/>
        <v>4.4296035508337587E-3</v>
      </c>
      <c r="L37" s="70"/>
      <c r="M37" s="71"/>
      <c r="N37" s="72">
        <f>分析係数表!H40</f>
        <v>2.8625897198815951E-2</v>
      </c>
      <c r="O37" s="73">
        <f t="shared" si="4"/>
        <v>0.46946877352261918</v>
      </c>
      <c r="P37" s="67">
        <f>分析係数表!C40</f>
        <v>0.8594947788612175</v>
      </c>
      <c r="Q37" s="73">
        <f t="shared" si="5"/>
        <v>0.40350595968107056</v>
      </c>
      <c r="R37" s="74">
        <v>0.4053559882429717</v>
      </c>
      <c r="S37" s="75">
        <f t="shared" si="6"/>
        <v>0.41378699677511355</v>
      </c>
      <c r="T37" s="76">
        <f>分析係数表!F40</f>
        <v>0.72756745394375155</v>
      </c>
      <c r="U37" s="77">
        <f t="shared" si="7"/>
        <v>0.3010579517187007</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投入係数表!S38</f>
        <v>0</v>
      </c>
      <c r="E38" s="68">
        <f t="shared" si="0"/>
        <v>0</v>
      </c>
      <c r="F38" s="67">
        <f>分析係数表!C41</f>
        <v>0.99990471917963208</v>
      </c>
      <c r="G38" s="68">
        <f t="shared" si="1"/>
        <v>0</v>
      </c>
      <c r="H38" s="68">
        <v>1.4997669049709628E-3</v>
      </c>
      <c r="I38" s="68">
        <f t="shared" si="2"/>
        <v>1.4997669049709628E-3</v>
      </c>
      <c r="J38" s="67">
        <f>分析係数表!G41</f>
        <v>0.44685264209908465</v>
      </c>
      <c r="K38" s="69">
        <f t="shared" si="3"/>
        <v>6.701748040190415E-4</v>
      </c>
      <c r="L38" s="70"/>
      <c r="M38" s="71"/>
      <c r="N38" s="72">
        <f>分析係数表!H41</f>
        <v>4.1570867506027356E-2</v>
      </c>
      <c r="O38" s="73">
        <f t="shared" si="4"/>
        <v>0.68176812229777772</v>
      </c>
      <c r="P38" s="67">
        <f>分析係数表!C41</f>
        <v>0.99990471917963208</v>
      </c>
      <c r="Q38" s="73">
        <f t="shared" si="5"/>
        <v>0.68170316287178445</v>
      </c>
      <c r="R38" s="74">
        <v>0.69713425289534814</v>
      </c>
      <c r="S38" s="75">
        <f t="shared" si="6"/>
        <v>0.69863401980031914</v>
      </c>
      <c r="T38" s="76">
        <f>分析係数表!F41</f>
        <v>0.55239581515617808</v>
      </c>
      <c r="U38" s="77">
        <f t="shared" si="7"/>
        <v>0.38592250886343477</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投入係数表!S39</f>
        <v>1.3739560830664051E-3</v>
      </c>
      <c r="E39" s="68">
        <f>$C$21*D39</f>
        <v>0.13739560830664049</v>
      </c>
      <c r="F39" s="67">
        <f>分析係数表!C42</f>
        <v>0.63104308840742951</v>
      </c>
      <c r="G39" s="68">
        <f>E39*F39</f>
        <v>8.6702548999439896E-2</v>
      </c>
      <c r="H39" s="68">
        <v>0.10068810176747674</v>
      </c>
      <c r="I39" s="68">
        <f>C39+H39</f>
        <v>0.10068810176747674</v>
      </c>
      <c r="J39" s="67">
        <f>分析係数表!G42</f>
        <v>0.48778127268328092</v>
      </c>
      <c r="K39" s="69">
        <f>I39*J39</f>
        <v>4.9113770424203507E-2</v>
      </c>
      <c r="L39" s="70"/>
      <c r="M39" s="71"/>
      <c r="N39" s="72">
        <f>分析係数表!H42</f>
        <v>1.0655104073296274E-2</v>
      </c>
      <c r="O39" s="73">
        <f t="shared" si="4"/>
        <v>0.17474521781113544</v>
      </c>
      <c r="P39" s="67">
        <f>分析係数表!C42</f>
        <v>0.63104308840742951</v>
      </c>
      <c r="Q39" s="73">
        <f>O39*P39</f>
        <v>0.11027176193196787</v>
      </c>
      <c r="R39" s="74">
        <v>0.12018498053948089</v>
      </c>
      <c r="S39" s="75">
        <f>I39+R39</f>
        <v>0.22087308230695762</v>
      </c>
      <c r="T39" s="76">
        <f>分析係数表!F42</f>
        <v>0.56029864159552034</v>
      </c>
      <c r="U39" s="77">
        <f>S39*T39</f>
        <v>0.12375488798160392</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投入係数表!S40</f>
        <v>2.7984009137635636E-2</v>
      </c>
      <c r="E40" s="68">
        <f>$C$21*D40</f>
        <v>2.7984009137635635</v>
      </c>
      <c r="F40" s="67">
        <f>分析係数表!C43</f>
        <v>0.62059958859811692</v>
      </c>
      <c r="G40" s="68">
        <f>E40*F40</f>
        <v>1.7366864558142621</v>
      </c>
      <c r="H40" s="68">
        <v>2.428847662261977</v>
      </c>
      <c r="I40" s="68">
        <f>C40+H40</f>
        <v>2.428847662261977</v>
      </c>
      <c r="J40" s="67">
        <f>分析係数表!G43</f>
        <v>0.36935703048307378</v>
      </c>
      <c r="K40" s="69">
        <f>I40*J40</f>
        <v>0.89711196002883953</v>
      </c>
      <c r="L40" s="70"/>
      <c r="M40" s="71"/>
      <c r="N40" s="72">
        <f>分析係数表!H43</f>
        <v>1.5056593096551102E-2</v>
      </c>
      <c r="O40" s="73">
        <f t="shared" si="4"/>
        <v>0.24693026197129492</v>
      </c>
      <c r="P40" s="67">
        <f>分析係数表!C43</f>
        <v>0.62059958859811692</v>
      </c>
      <c r="Q40" s="73">
        <f>O40*P40</f>
        <v>0.15324481899181086</v>
      </c>
      <c r="R40" s="74">
        <v>0.61706947624360076</v>
      </c>
      <c r="S40" s="75">
        <f>I40+R40</f>
        <v>3.0459171385055779</v>
      </c>
      <c r="T40" s="76">
        <f>分析係数表!F43</f>
        <v>0.6240370889543333</v>
      </c>
      <c r="U40" s="77">
        <f>S40*T40</f>
        <v>1.9007652643091337</v>
      </c>
      <c r="V40" s="78">
        <f>分析係数表!D43</f>
        <v>0.12357626341216665</v>
      </c>
      <c r="W40" s="79">
        <f>ROUND(S40*V40,0)</f>
        <v>0</v>
      </c>
      <c r="X40" s="67">
        <f>分析係数表!E43</f>
        <v>9.9504023114151852E-2</v>
      </c>
      <c r="Y40" s="80">
        <f>ROUND(S40*X40,0)</f>
        <v>0</v>
      </c>
    </row>
    <row r="41" spans="1:25" x14ac:dyDescent="0.15">
      <c r="A41" s="6" t="s">
        <v>337</v>
      </c>
      <c r="B41" s="5" t="s">
        <v>42</v>
      </c>
      <c r="C41" s="81"/>
      <c r="D41" s="67">
        <f>投入係数表!S41</f>
        <v>9.1045282612834075E-5</v>
      </c>
      <c r="E41" s="68">
        <f>$C$21*D41</f>
        <v>9.104528261283407E-3</v>
      </c>
      <c r="F41" s="67">
        <f>分析係数表!C44</f>
        <v>0.64669075076632776</v>
      </c>
      <c r="G41" s="68">
        <f>E41*F41</f>
        <v>5.8878142166626148E-3</v>
      </c>
      <c r="H41" s="68">
        <v>1.179350257567322E-2</v>
      </c>
      <c r="I41" s="68">
        <f>C41+H41</f>
        <v>1.179350257567322E-2</v>
      </c>
      <c r="J41" s="67">
        <f>分析係数表!G44</f>
        <v>0.2706786499583716</v>
      </c>
      <c r="K41" s="69">
        <f>I41*J41</f>
        <v>3.1922493554638054E-3</v>
      </c>
      <c r="L41" s="70"/>
      <c r="M41" s="71"/>
      <c r="N41" s="72">
        <f>分析係数表!H44</f>
        <v>0.11660878839741158</v>
      </c>
      <c r="O41" s="73">
        <f t="shared" si="4"/>
        <v>1.912400666105788</v>
      </c>
      <c r="P41" s="67">
        <f>分析係数表!C44</f>
        <v>0.64669075076632776</v>
      </c>
      <c r="Q41" s="73">
        <f>O41*P41</f>
        <v>1.2367318225299773</v>
      </c>
      <c r="R41" s="74">
        <v>1.259790359132456</v>
      </c>
      <c r="S41" s="75">
        <f>I41+R41</f>
        <v>1.2715838617081292</v>
      </c>
      <c r="T41" s="76">
        <f>分析係数表!F44</f>
        <v>0.52072668274875644</v>
      </c>
      <c r="U41" s="77">
        <f>S41*T41</f>
        <v>0.66214764614412758</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投入係数表!S42</f>
        <v>1.8622898716261515E-3</v>
      </c>
      <c r="E42" s="68">
        <f>$C$21*D42</f>
        <v>0.18622898716261516</v>
      </c>
      <c r="F42" s="67">
        <f>分析係数表!C45</f>
        <v>1</v>
      </c>
      <c r="G42" s="68">
        <f>E42*F42</f>
        <v>0.18622898716261516</v>
      </c>
      <c r="H42" s="68">
        <v>0.22204809803213385</v>
      </c>
      <c r="I42" s="68">
        <f>C42+H42</f>
        <v>0.22204809803213385</v>
      </c>
      <c r="J42" s="67">
        <f>分析係数表!G45</f>
        <v>0</v>
      </c>
      <c r="K42" s="69">
        <f>I42*J42</f>
        <v>0</v>
      </c>
      <c r="L42" s="70"/>
      <c r="M42" s="71"/>
      <c r="N42" s="72">
        <f>分析係数表!H45</f>
        <v>0</v>
      </c>
      <c r="O42" s="73">
        <f t="shared" si="4"/>
        <v>0</v>
      </c>
      <c r="P42" s="67">
        <f>分析係数表!C45</f>
        <v>1</v>
      </c>
      <c r="Q42" s="73">
        <f>O42*P42</f>
        <v>0</v>
      </c>
      <c r="R42" s="74">
        <v>2.1536439880381758E-2</v>
      </c>
      <c r="S42" s="75">
        <f>I42+R42</f>
        <v>0.24358453791251561</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投入係数表!S43</f>
        <v>9.6839073324559875E-4</v>
      </c>
      <c r="E43" s="68">
        <f>$C$21*D43</f>
        <v>9.6839073324559877E-2</v>
      </c>
      <c r="F43" s="67">
        <f>分析係数表!C46</f>
        <v>0.9523590920683499</v>
      </c>
      <c r="G43" s="68">
        <f>E43*F43</f>
        <v>9.2225571948118201E-2</v>
      </c>
      <c r="H43" s="68">
        <v>0.11910642055273624</v>
      </c>
      <c r="I43" s="68">
        <f>C43+H43</f>
        <v>0.11910642055273624</v>
      </c>
      <c r="J43" s="67">
        <f>分析係数表!G46</f>
        <v>9.2904052538843509E-3</v>
      </c>
      <c r="K43" s="69">
        <f>I43*J43</f>
        <v>1.1065469152744998E-3</v>
      </c>
      <c r="L43" s="70"/>
      <c r="M43" s="71"/>
      <c r="N43" s="72">
        <f>分析係数表!H46</f>
        <v>3.275825467872984E-5</v>
      </c>
      <c r="O43" s="73">
        <f t="shared" si="4"/>
        <v>5.3724002220622159E-4</v>
      </c>
      <c r="P43" s="67">
        <f>分析係数表!C46</f>
        <v>0.9523590920683499</v>
      </c>
      <c r="Q43" s="73">
        <f>O43*P43</f>
        <v>5.1164541977109736E-4</v>
      </c>
      <c r="R43" s="74">
        <v>1.843073503156293E-2</v>
      </c>
      <c r="S43" s="75">
        <f>I43+R43</f>
        <v>0.13753715558429916</v>
      </c>
      <c r="T43" s="76">
        <f>分析係数表!F46</f>
        <v>0.3134710876181323</v>
      </c>
      <c r="U43" s="77">
        <f>S43*T43</f>
        <v>4.3113921748914534E-2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投入係数表!S44</f>
        <v>0.59067696306044581</v>
      </c>
      <c r="E44" s="82">
        <f>SUM(E5:E43)</f>
        <v>59.067696306044567</v>
      </c>
      <c r="F44" s="83">
        <f>分析係数表!C47</f>
        <v>0.46786164393083407</v>
      </c>
      <c r="G44" s="82">
        <f>SUM(G5:G43)</f>
        <v>15.206628509045546</v>
      </c>
      <c r="H44" s="82">
        <f>SUM(H5:H43)</f>
        <v>18.158369015192864</v>
      </c>
      <c r="I44" s="82">
        <f>SUM(I5:I43)</f>
        <v>118.15836901519286</v>
      </c>
      <c r="J44" s="83">
        <f>分析係数表!G47</f>
        <v>0.21497759441460212</v>
      </c>
      <c r="K44" s="84">
        <f>SUM(K5:K43)</f>
        <v>25.400322887180515</v>
      </c>
      <c r="L44" s="85">
        <f>最終需要_まとめ!$L$34</f>
        <v>0.64566666666666661</v>
      </c>
      <c r="M44" s="82">
        <f>K44*L44</f>
        <v>16.400141810822884</v>
      </c>
      <c r="N44" s="86">
        <f>分析係数表!H47</f>
        <v>1</v>
      </c>
      <c r="O44" s="87">
        <f>SUM(O5:O43)</f>
        <v>16.400141810822888</v>
      </c>
      <c r="P44" s="83">
        <f>分析係数表!C47</f>
        <v>0.46786164393083407</v>
      </c>
      <c r="Q44" s="87">
        <f>SUM(Q5:Q43)</f>
        <v>10.531898846144605</v>
      </c>
      <c r="R44" s="82">
        <f>SUM(R5:R43)</f>
        <v>12.636370437171752</v>
      </c>
      <c r="S44" s="88">
        <f>SUM(S5:S43)</f>
        <v>130.79473945236461</v>
      </c>
      <c r="T44" s="89">
        <f>分析係数表!F47</f>
        <v>0.45241141751681985</v>
      </c>
      <c r="U44" s="90">
        <f>SUM(U5:U43)</f>
        <v>55.302816968578433</v>
      </c>
      <c r="V44" s="91">
        <f>分析係数表!D47</f>
        <v>5.5289104631778725E-2</v>
      </c>
      <c r="W44" s="92">
        <f>SUM(W5:W43)</f>
        <v>4</v>
      </c>
      <c r="X44" s="83">
        <f>分析係数表!E47</f>
        <v>4.6297221440055228E-2</v>
      </c>
      <c r="Y44" s="93">
        <f>SUM(Y5:Y43)</f>
        <v>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278</v>
      </c>
      <c r="S2" s="3" t="s">
        <v>150</v>
      </c>
      <c r="U2" s="55" t="s">
        <v>207</v>
      </c>
      <c r="W2" s="3" t="s">
        <v>127</v>
      </c>
      <c r="Y2" s="3" t="s">
        <v>151</v>
      </c>
    </row>
    <row r="3" spans="1:25" ht="45" x14ac:dyDescent="0.15">
      <c r="B3" s="56"/>
      <c r="C3" s="57" t="s">
        <v>225</v>
      </c>
      <c r="D3" s="57" t="s">
        <v>235</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投入係数表!T5</f>
        <v>0</v>
      </c>
      <c r="E5" s="68">
        <f t="shared" ref="E5:E38" si="0">$C$22*D5</f>
        <v>0</v>
      </c>
      <c r="F5" s="67">
        <f>分析係数表!C8</f>
        <v>0.17777947964604235</v>
      </c>
      <c r="G5" s="68">
        <f t="shared" ref="G5:G38" si="1">E5*F5</f>
        <v>0</v>
      </c>
      <c r="H5" s="68">
        <f t="array" ref="H5:H43">MMULT(逆行列係数!C5:AO43,'18'!G5:G43)</f>
        <v>8.7177157671849883E-4</v>
      </c>
      <c r="I5" s="68">
        <f t="shared" ref="I5:I38" si="2">C5+H5</f>
        <v>8.7177157671849883E-4</v>
      </c>
      <c r="J5" s="67">
        <f>分析係数表!G8</f>
        <v>0.11983669088190757</v>
      </c>
      <c r="K5" s="69">
        <f t="shared" ref="K5:K38" si="3">I5*J5</f>
        <v>1.0447022095884792E-4</v>
      </c>
      <c r="L5" s="70" t="s">
        <v>181</v>
      </c>
      <c r="M5" s="71" t="s">
        <v>181</v>
      </c>
      <c r="N5" s="72">
        <f>分析係数表!H8</f>
        <v>9.9318531954874535E-3</v>
      </c>
      <c r="O5" s="73">
        <f t="shared" ref="O5:O43" si="4">$M$44*N5</f>
        <v>0.14942649522236479</v>
      </c>
      <c r="P5" s="67">
        <f>分析係数表!C8</f>
        <v>0.17777947964604235</v>
      </c>
      <c r="Q5" s="73">
        <f t="shared" ref="Q5:Q38" si="5">O5*P5</f>
        <v>2.6564964565963845E-2</v>
      </c>
      <c r="R5" s="74">
        <f t="array" ref="R5:R43">MMULT(逆行列係数!C5:AO43,'18'!Q5:Q43)</f>
        <v>4.4899151177026919E-2</v>
      </c>
      <c r="S5" s="75">
        <f t="shared" ref="S5:S38" si="6">I5+R5</f>
        <v>4.5770922753745419E-2</v>
      </c>
      <c r="T5" s="76">
        <f>分析係数表!F8</f>
        <v>0.45371949933871308</v>
      </c>
      <c r="U5" s="77">
        <f t="shared" ref="U5:U38" si="7">S5*T5</f>
        <v>2.0767160156100282E-2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投入係数表!T6</f>
        <v>0</v>
      </c>
      <c r="E6" s="68">
        <f t="shared" si="0"/>
        <v>0</v>
      </c>
      <c r="F6" s="67">
        <f>分析係数表!C9</f>
        <v>0.42124201973302378</v>
      </c>
      <c r="G6" s="68">
        <f t="shared" si="1"/>
        <v>0</v>
      </c>
      <c r="H6" s="68">
        <v>1.9331985091278203E-3</v>
      </c>
      <c r="I6" s="68">
        <f t="shared" si="2"/>
        <v>1.9331985091278203E-3</v>
      </c>
      <c r="J6" s="67">
        <f>分析係数表!G9</f>
        <v>0.24981720692176457</v>
      </c>
      <c r="K6" s="69">
        <f t="shared" si="3"/>
        <v>4.8294625197563143E-4</v>
      </c>
      <c r="L6" s="70"/>
      <c r="M6" s="71"/>
      <c r="N6" s="72">
        <f>分析係数表!H9</f>
        <v>5.1224917855464795E-4</v>
      </c>
      <c r="O6" s="73">
        <f t="shared" si="4"/>
        <v>7.7068798667638419E-3</v>
      </c>
      <c r="P6" s="67">
        <f>分析係数表!C9</f>
        <v>0.42124201973302378</v>
      </c>
      <c r="Q6" s="73">
        <f t="shared" si="5"/>
        <v>3.246461640915378E-3</v>
      </c>
      <c r="R6" s="74">
        <v>4.2947995046534746E-3</v>
      </c>
      <c r="S6" s="75">
        <f t="shared" si="6"/>
        <v>6.2279980137812949E-3</v>
      </c>
      <c r="T6" s="76">
        <f>分析係数表!F9</f>
        <v>0.68072142334876917</v>
      </c>
      <c r="U6" s="77">
        <f t="shared" si="7"/>
        <v>4.2395316725545107E-3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投入係数表!T7</f>
        <v>0</v>
      </c>
      <c r="E7" s="68">
        <f t="shared" si="0"/>
        <v>0</v>
      </c>
      <c r="F7" s="67">
        <f>分析係数表!C10</f>
        <v>0.36396764732023823</v>
      </c>
      <c r="G7" s="68">
        <f t="shared" si="1"/>
        <v>0</v>
      </c>
      <c r="H7" s="68">
        <v>4.0590205881518501E-4</v>
      </c>
      <c r="I7" s="68">
        <f t="shared" si="2"/>
        <v>4.0590205881518501E-4</v>
      </c>
      <c r="J7" s="67">
        <f>分析係数表!G10</f>
        <v>0.17997125059894586</v>
      </c>
      <c r="K7" s="69">
        <f t="shared" si="3"/>
        <v>7.3050701145655722E-5</v>
      </c>
      <c r="L7" s="70"/>
      <c r="M7" s="71"/>
      <c r="N7" s="72">
        <f>分析係数表!H10</f>
        <v>1.1645238378928864E-3</v>
      </c>
      <c r="O7" s="73">
        <f t="shared" si="4"/>
        <v>1.7520467960429904E-2</v>
      </c>
      <c r="P7" s="67">
        <f>分析係数表!C10</f>
        <v>0.36396764732023823</v>
      </c>
      <c r="Q7" s="73">
        <f t="shared" si="5"/>
        <v>6.3768835035072852E-3</v>
      </c>
      <c r="R7" s="74">
        <v>1.3033522633537643E-2</v>
      </c>
      <c r="S7" s="75">
        <f t="shared" si="6"/>
        <v>1.3439424692352828E-2</v>
      </c>
      <c r="T7" s="76">
        <f>分析係数表!F10</f>
        <v>0.526018207954001</v>
      </c>
      <c r="U7" s="77">
        <f t="shared" si="7"/>
        <v>7.0693820926041855E-3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投入係数表!T8</f>
        <v>1.703151966572804E-4</v>
      </c>
      <c r="E8" s="68">
        <f t="shared" si="0"/>
        <v>1.7031519665728041E-2</v>
      </c>
      <c r="F8" s="67">
        <f>分析係数表!C11</f>
        <v>1.3444674968404846E-2</v>
      </c>
      <c r="G8" s="68">
        <f t="shared" si="1"/>
        <v>2.2898324612370867E-4</v>
      </c>
      <c r="H8" s="68">
        <v>1.8189655940796929E-2</v>
      </c>
      <c r="I8" s="68">
        <f t="shared" si="2"/>
        <v>1.8189655940796929E-2</v>
      </c>
      <c r="J8" s="67">
        <f>分析係数表!G11</f>
        <v>0.34123955862637928</v>
      </c>
      <c r="K8" s="69">
        <f t="shared" si="3"/>
        <v>6.2070301648032419E-3</v>
      </c>
      <c r="L8" s="70"/>
      <c r="M8" s="71"/>
      <c r="N8" s="72">
        <f>分析係数表!H11</f>
        <v>-1.9911880294914216E-5</v>
      </c>
      <c r="O8" s="73">
        <f t="shared" si="4"/>
        <v>-2.9957777538517754E-4</v>
      </c>
      <c r="P8" s="67">
        <f>分析係数表!C11</f>
        <v>1.3444674968404846E-2</v>
      </c>
      <c r="Q8" s="73">
        <f t="shared" si="5"/>
        <v>-4.0277258178115062E-6</v>
      </c>
      <c r="R8" s="74">
        <v>1.440170004469783E-2</v>
      </c>
      <c r="S8" s="75">
        <f t="shared" si="6"/>
        <v>3.2591355985494758E-2</v>
      </c>
      <c r="T8" s="76">
        <f>分析係数表!F11</f>
        <v>0.57409508095287198</v>
      </c>
      <c r="U8" s="77">
        <f t="shared" si="7"/>
        <v>1.871053715285648E-2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投入係数表!T9</f>
        <v>0</v>
      </c>
      <c r="E9" s="68">
        <f t="shared" si="0"/>
        <v>0</v>
      </c>
      <c r="F9" s="67">
        <f>分析係数表!C12</f>
        <v>0.28285269962977577</v>
      </c>
      <c r="G9" s="68">
        <f t="shared" si="1"/>
        <v>0</v>
      </c>
      <c r="H9" s="68">
        <v>1.9288437354847477E-3</v>
      </c>
      <c r="I9" s="68">
        <f t="shared" si="2"/>
        <v>1.9288437354847477E-3</v>
      </c>
      <c r="J9" s="67">
        <f>分析係数表!G12</f>
        <v>0.13743688539340115</v>
      </c>
      <c r="K9" s="69">
        <f t="shared" si="3"/>
        <v>2.6509427541559702E-4</v>
      </c>
      <c r="L9" s="70"/>
      <c r="M9" s="71"/>
      <c r="N9" s="72">
        <f>分析係数表!H12</f>
        <v>7.6503049889858399E-2</v>
      </c>
      <c r="O9" s="73">
        <f t="shared" si="4"/>
        <v>1.1510019725278673</v>
      </c>
      <c r="P9" s="67">
        <f>分析係数表!C12</f>
        <v>0.28285269962977577</v>
      </c>
      <c r="Q9" s="73">
        <f t="shared" si="5"/>
        <v>0.32556401520870426</v>
      </c>
      <c r="R9" s="74">
        <v>0.3963948465291689</v>
      </c>
      <c r="S9" s="75">
        <f t="shared" si="6"/>
        <v>0.39832369026465364</v>
      </c>
      <c r="T9" s="76">
        <f>分析係数表!F12</f>
        <v>0.33885954419874881</v>
      </c>
      <c r="U9" s="77">
        <f t="shared" si="7"/>
        <v>0.13497578412664413</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投入係数表!T10</f>
        <v>3.7753201925697158E-3</v>
      </c>
      <c r="E10" s="68">
        <f t="shared" si="0"/>
        <v>0.37753201925697155</v>
      </c>
      <c r="F10" s="67">
        <f>分析係数表!C13</f>
        <v>8.2857707463935726E-2</v>
      </c>
      <c r="G10" s="68">
        <f t="shared" si="1"/>
        <v>3.12814376098631E-2</v>
      </c>
      <c r="H10" s="68">
        <v>3.4807260387989827E-2</v>
      </c>
      <c r="I10" s="68">
        <f t="shared" si="2"/>
        <v>3.4807260387989827E-2</v>
      </c>
      <c r="J10" s="67">
        <f>分析係数表!G13</f>
        <v>0.24536311575828371</v>
      </c>
      <c r="K10" s="69">
        <f t="shared" si="3"/>
        <v>8.5404178598070708E-3</v>
      </c>
      <c r="L10" s="70"/>
      <c r="M10" s="71"/>
      <c r="N10" s="72">
        <f>分析係数表!H13</f>
        <v>1.5229376832013421E-2</v>
      </c>
      <c r="O10" s="73">
        <f t="shared" si="4"/>
        <v>0.22912867917363097</v>
      </c>
      <c r="P10" s="67">
        <f>分析係数表!C13</f>
        <v>8.2857707463935726E-2</v>
      </c>
      <c r="Q10" s="73">
        <f t="shared" si="5"/>
        <v>1.8985077070566698E-2</v>
      </c>
      <c r="R10" s="74">
        <v>2.1025036282644214E-2</v>
      </c>
      <c r="S10" s="75">
        <f t="shared" si="6"/>
        <v>5.5832296670634038E-2</v>
      </c>
      <c r="T10" s="76">
        <f>分析係数表!F13</f>
        <v>0.38525314111513148</v>
      </c>
      <c r="U10" s="77">
        <f t="shared" si="7"/>
        <v>2.150956766803366E-2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投入係数表!T11</f>
        <v>6.2392133708783718E-3</v>
      </c>
      <c r="E11" s="68">
        <f t="shared" si="0"/>
        <v>0.62392133708783715</v>
      </c>
      <c r="F11" s="67">
        <f>分析係数表!C14</f>
        <v>0.18904232356765083</v>
      </c>
      <c r="G11" s="68">
        <f t="shared" si="1"/>
        <v>0.11794753928652026</v>
      </c>
      <c r="H11" s="68">
        <v>0.16737601424549742</v>
      </c>
      <c r="I11" s="68">
        <f t="shared" si="2"/>
        <v>0.16737601424549742</v>
      </c>
      <c r="J11" s="67">
        <f>分析係数表!G14</f>
        <v>0.16324783844948645</v>
      </c>
      <c r="K11" s="69">
        <f t="shared" si="3"/>
        <v>2.7323772533867904E-2</v>
      </c>
      <c r="L11" s="70"/>
      <c r="M11" s="71"/>
      <c r="N11" s="72">
        <f>分析係数表!H14</f>
        <v>1.012936620163862E-3</v>
      </c>
      <c r="O11" s="73">
        <f t="shared" si="4"/>
        <v>1.5239811347820164E-2</v>
      </c>
      <c r="P11" s="67">
        <f>分析係数表!C14</f>
        <v>0.18904232356765083</v>
      </c>
      <c r="Q11" s="73">
        <f t="shared" si="5"/>
        <v>2.8809693479245765E-3</v>
      </c>
      <c r="R11" s="74">
        <v>1.6645757797562732E-2</v>
      </c>
      <c r="S11" s="75">
        <f t="shared" si="6"/>
        <v>0.18402177204306014</v>
      </c>
      <c r="T11" s="76">
        <f>分析係数表!F14</f>
        <v>0.31391081065397786</v>
      </c>
      <c r="U11" s="77">
        <f t="shared" si="7"/>
        <v>5.7766423640018529E-2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投入係数表!T12</f>
        <v>1.8007993459896447E-2</v>
      </c>
      <c r="E12" s="68">
        <f t="shared" si="0"/>
        <v>1.8007993459896448</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0.10200623251865297</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投入係数表!T13</f>
        <v>1.373875919702062E-3</v>
      </c>
      <c r="E13" s="68">
        <f t="shared" si="0"/>
        <v>0.1373875919702062</v>
      </c>
      <c r="F13" s="67">
        <f>分析係数表!C16</f>
        <v>0.18624360370728099</v>
      </c>
      <c r="G13" s="68">
        <f t="shared" si="1"/>
        <v>2.5587560233196704E-2</v>
      </c>
      <c r="H13" s="68">
        <v>7.5886153641177234E-2</v>
      </c>
      <c r="I13" s="68">
        <f t="shared" si="2"/>
        <v>7.5886153641177234E-2</v>
      </c>
      <c r="J13" s="67">
        <f>分析係数表!G16</f>
        <v>3.3443467200273011E-2</v>
      </c>
      <c r="K13" s="69">
        <f t="shared" si="3"/>
        <v>2.5378960902535893E-3</v>
      </c>
      <c r="L13" s="70"/>
      <c r="M13" s="71"/>
      <c r="N13" s="72">
        <f>分析係数表!H16</f>
        <v>1.544069969062719E-2</v>
      </c>
      <c r="O13" s="73">
        <f t="shared" si="4"/>
        <v>0.23230806911239626</v>
      </c>
      <c r="P13" s="67">
        <f>分析係数表!C16</f>
        <v>0.18624360370728099</v>
      </c>
      <c r="Q13" s="73">
        <f t="shared" si="5"/>
        <v>4.3265891961772773E-2</v>
      </c>
      <c r="R13" s="74">
        <v>7.9137472289303554E-2</v>
      </c>
      <c r="S13" s="75">
        <f t="shared" si="6"/>
        <v>0.1550236259304808</v>
      </c>
      <c r="T13" s="76">
        <f>分析係数表!F16</f>
        <v>0.28910915662276826</v>
      </c>
      <c r="U13" s="77">
        <f t="shared" si="7"/>
        <v>4.4818749749364811E-2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投入係数表!T14</f>
        <v>2.0449177945317469E-2</v>
      </c>
      <c r="E14" s="68">
        <f t="shared" si="0"/>
        <v>2.0449177945317469</v>
      </c>
      <c r="F14" s="67">
        <f>分析係数表!C17</f>
        <v>8.6758716707685424E-2</v>
      </c>
      <c r="G14" s="68">
        <f t="shared" si="1"/>
        <v>0.1774144436262847</v>
      </c>
      <c r="H14" s="68">
        <v>0.19088663798872635</v>
      </c>
      <c r="I14" s="68">
        <f t="shared" si="2"/>
        <v>0.19088663798872635</v>
      </c>
      <c r="J14" s="67">
        <f>分析係数表!G17</f>
        <v>0.21883055467982124</v>
      </c>
      <c r="K14" s="69">
        <f t="shared" si="3"/>
        <v>4.1771828872039223E-2</v>
      </c>
      <c r="L14" s="70"/>
      <c r="M14" s="71"/>
      <c r="N14" s="72">
        <f>分析係数表!H17</f>
        <v>2.866347284388861E-3</v>
      </c>
      <c r="O14" s="73">
        <f t="shared" si="4"/>
        <v>4.3124703956656608E-2</v>
      </c>
      <c r="P14" s="67">
        <f>分析係数表!C17</f>
        <v>8.6758716707685424E-2</v>
      </c>
      <c r="Q14" s="73">
        <f t="shared" si="5"/>
        <v>3.7414439736783715E-3</v>
      </c>
      <c r="R14" s="74">
        <v>7.8651108333636175E-3</v>
      </c>
      <c r="S14" s="75">
        <f t="shared" si="6"/>
        <v>0.19875174882208996</v>
      </c>
      <c r="T14" s="76">
        <f>分析係数表!F17</f>
        <v>0.34508465775272146</v>
      </c>
      <c r="U14" s="77">
        <f t="shared" si="7"/>
        <v>6.8586179220025772E-2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投入係数表!T15</f>
        <v>3.6118176037787268E-2</v>
      </c>
      <c r="E15" s="68">
        <f t="shared" si="0"/>
        <v>3.6118176037787268</v>
      </c>
      <c r="F15" s="67">
        <f>分析係数表!C18</f>
        <v>0.36451017494166671</v>
      </c>
      <c r="G15" s="68">
        <f t="shared" si="1"/>
        <v>1.3165442666107752</v>
      </c>
      <c r="H15" s="68">
        <v>1.37386063819832</v>
      </c>
      <c r="I15" s="68">
        <f t="shared" si="2"/>
        <v>1.37386063819832</v>
      </c>
      <c r="J15" s="67">
        <f>分析係数表!G18</f>
        <v>0.21601264645713222</v>
      </c>
      <c r="K15" s="69">
        <f t="shared" si="3"/>
        <v>0.29677127232050377</v>
      </c>
      <c r="L15" s="70"/>
      <c r="M15" s="71"/>
      <c r="N15" s="72">
        <f>分析係数表!H18</f>
        <v>4.846294736294444E-4</v>
      </c>
      <c r="O15" s="73">
        <f t="shared" si="4"/>
        <v>7.2913365009069833E-3</v>
      </c>
      <c r="P15" s="67">
        <f>分析係数表!C18</f>
        <v>0.36451017494166671</v>
      </c>
      <c r="Q15" s="73">
        <f t="shared" si="5"/>
        <v>2.6577663435041646E-3</v>
      </c>
      <c r="R15" s="74">
        <v>7.2671306909039175E-3</v>
      </c>
      <c r="S15" s="75">
        <f t="shared" si="6"/>
        <v>1.3811277688892241</v>
      </c>
      <c r="T15" s="76">
        <f>分析係数表!F18</f>
        <v>0.4650429076224129</v>
      </c>
      <c r="U15" s="77">
        <f t="shared" si="7"/>
        <v>0.64228367344230064</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投入係数表!T16</f>
        <v>5.8985829775638115E-3</v>
      </c>
      <c r="E16" s="68">
        <f t="shared" si="0"/>
        <v>0.5898582977563811</v>
      </c>
      <c r="F16" s="67">
        <f>分析係数表!C19</f>
        <v>0.20084535872916243</v>
      </c>
      <c r="G16" s="68">
        <f t="shared" si="1"/>
        <v>0.11847030141225347</v>
      </c>
      <c r="H16" s="68">
        <v>0.1625682556611257</v>
      </c>
      <c r="I16" s="68">
        <f t="shared" si="2"/>
        <v>0.1625682556611257</v>
      </c>
      <c r="J16" s="67">
        <f>分析係数表!G19</f>
        <v>5.7675100625652016E-2</v>
      </c>
      <c r="K16" s="69">
        <f t="shared" si="3"/>
        <v>9.3761405037921484E-3</v>
      </c>
      <c r="L16" s="70"/>
      <c r="M16" s="71"/>
      <c r="N16" s="72">
        <f>分析係数表!H19</f>
        <v>-1.1304809457757749E-4</v>
      </c>
      <c r="O16" s="73">
        <f t="shared" si="4"/>
        <v>-1.7008286602513308E-3</v>
      </c>
      <c r="P16" s="67">
        <f>分析係数表!C19</f>
        <v>0.20084535872916243</v>
      </c>
      <c r="Q16" s="73">
        <f t="shared" si="5"/>
        <v>-3.4160354240501923E-4</v>
      </c>
      <c r="R16" s="74">
        <v>8.4548683263733744E-4</v>
      </c>
      <c r="S16" s="75">
        <f t="shared" si="6"/>
        <v>0.16341374249376303</v>
      </c>
      <c r="T16" s="76">
        <f>分析係数表!F19</f>
        <v>0.24248712237187039</v>
      </c>
      <c r="U16" s="77">
        <f t="shared" si="7"/>
        <v>3.9625728173330432E-2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投入係数表!T17</f>
        <v>4.7767735489145244E-2</v>
      </c>
      <c r="E17" s="68">
        <f t="shared" si="0"/>
        <v>4.776773548914524</v>
      </c>
      <c r="F17" s="67">
        <f>分析係数表!C20</f>
        <v>4.0655503382211911E-2</v>
      </c>
      <c r="G17" s="68">
        <f t="shared" si="1"/>
        <v>0.19420213317395482</v>
      </c>
      <c r="H17" s="68">
        <v>0.1999435159089856</v>
      </c>
      <c r="I17" s="68">
        <f t="shared" si="2"/>
        <v>0.1999435159089856</v>
      </c>
      <c r="J17" s="67">
        <f>分析係数表!G20</f>
        <v>0.10009738747512385</v>
      </c>
      <c r="K17" s="69">
        <f t="shared" si="3"/>
        <v>2.0013823585080321E-2</v>
      </c>
      <c r="L17" s="70"/>
      <c r="M17" s="71"/>
      <c r="N17" s="72">
        <f>分析係数表!H20</f>
        <v>5.4629207067175944E-4</v>
      </c>
      <c r="O17" s="73">
        <f t="shared" si="4"/>
        <v>8.2190612246804372E-3</v>
      </c>
      <c r="P17" s="67">
        <f>分析係数表!C20</f>
        <v>4.0655503382211911E-2</v>
      </c>
      <c r="Q17" s="73">
        <f t="shared" si="5"/>
        <v>3.3415007141860228E-4</v>
      </c>
      <c r="R17" s="74">
        <v>6.1137433369632625E-4</v>
      </c>
      <c r="S17" s="75">
        <f t="shared" si="6"/>
        <v>0.20055489024268192</v>
      </c>
      <c r="T17" s="76">
        <f>分析係数表!F20</f>
        <v>0.22636236609222171</v>
      </c>
      <c r="U17" s="77">
        <f t="shared" si="7"/>
        <v>4.5398079486699307E-2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投入係数表!T18</f>
        <v>2.1397265873376328E-2</v>
      </c>
      <c r="E18" s="68">
        <f t="shared" si="0"/>
        <v>2.1397265873376328</v>
      </c>
      <c r="F18" s="67">
        <f>分析係数表!C21</f>
        <v>0.20026093416848378</v>
      </c>
      <c r="G18" s="68">
        <f t="shared" si="1"/>
        <v>0.42850364524537615</v>
      </c>
      <c r="H18" s="68">
        <v>0.45093624978938923</v>
      </c>
      <c r="I18" s="68">
        <f t="shared" si="2"/>
        <v>0.45093624978938923</v>
      </c>
      <c r="J18" s="67">
        <f>分析係数表!G21</f>
        <v>0.28530595433635869</v>
      </c>
      <c r="K18" s="69">
        <f t="shared" si="3"/>
        <v>0.12865479709102032</v>
      </c>
      <c r="L18" s="70"/>
      <c r="M18" s="71"/>
      <c r="N18" s="72">
        <f>分析係数表!H21</f>
        <v>9.3136214282663271E-4</v>
      </c>
      <c r="O18" s="73">
        <f t="shared" si="4"/>
        <v>1.4012508848661532E-2</v>
      </c>
      <c r="P18" s="67">
        <f>分析係数表!C21</f>
        <v>0.20026093416848378</v>
      </c>
      <c r="Q18" s="73">
        <f t="shared" si="5"/>
        <v>2.8061581120771037E-3</v>
      </c>
      <c r="R18" s="74">
        <v>8.3273222483626341E-3</v>
      </c>
      <c r="S18" s="75">
        <f t="shared" si="6"/>
        <v>0.45926357203775187</v>
      </c>
      <c r="T18" s="76">
        <f>分析係数表!F21</f>
        <v>0.42843035575162391</v>
      </c>
      <c r="U18" s="77">
        <f t="shared" si="7"/>
        <v>0.19676245555189559</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投入係数表!T19</f>
        <v>2.3106095013171041E-3</v>
      </c>
      <c r="E19" s="68">
        <f t="shared" si="0"/>
        <v>0.23106095013171041</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6.5230644640320917E-4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投入係数表!T20</f>
        <v>3.145153964937778E-3</v>
      </c>
      <c r="E20" s="68">
        <f t="shared" si="0"/>
        <v>0.3145153964937778</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3.4306487181205817E-4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投入係数表!T21</f>
        <v>1.1354346443818693E-4</v>
      </c>
      <c r="E21" s="68">
        <f t="shared" si="0"/>
        <v>1.1354346443818693E-2</v>
      </c>
      <c r="F21" s="67">
        <f>分析係数表!C24</f>
        <v>0.65025853558407531</v>
      </c>
      <c r="G21" s="68">
        <f t="shared" si="1"/>
        <v>7.383260691071797E-3</v>
      </c>
      <c r="H21" s="68">
        <v>2.5963676616730061E-2</v>
      </c>
      <c r="I21" s="68">
        <f t="shared" si="2"/>
        <v>2.5963676616730061E-2</v>
      </c>
      <c r="J21" s="67">
        <f>分析係数表!G24</f>
        <v>0.20860957299762456</v>
      </c>
      <c r="K21" s="69">
        <f t="shared" si="3"/>
        <v>5.4162714924644671E-3</v>
      </c>
      <c r="L21" s="70"/>
      <c r="M21" s="71"/>
      <c r="N21" s="72">
        <f>分析係数表!H24</f>
        <v>1.012294301444671E-3</v>
      </c>
      <c r="O21" s="73">
        <f t="shared" si="4"/>
        <v>1.5230147548614188E-2</v>
      </c>
      <c r="P21" s="67">
        <f>分析係数表!C24</f>
        <v>0.65025853558407531</v>
      </c>
      <c r="Q21" s="73">
        <f t="shared" si="5"/>
        <v>9.9035334416912573E-3</v>
      </c>
      <c r="R21" s="74">
        <v>2.0666484866593535E-2</v>
      </c>
      <c r="S21" s="75">
        <f t="shared" si="6"/>
        <v>4.6630161483323593E-2</v>
      </c>
      <c r="T21" s="76">
        <f>分析係数表!F24</f>
        <v>0.3934811577649211</v>
      </c>
      <c r="U21" s="77">
        <f t="shared" si="7"/>
        <v>1.8348089927223397E-2</v>
      </c>
      <c r="V21" s="78">
        <f>分析係数表!D24</f>
        <v>3.4084043072695518E-2</v>
      </c>
      <c r="W21" s="158">
        <f t="shared" si="8"/>
        <v>0</v>
      </c>
      <c r="X21" s="67">
        <f>分析係数表!E24</f>
        <v>3.4423393671525172E-2</v>
      </c>
      <c r="Y21" s="157">
        <f t="shared" si="9"/>
        <v>0</v>
      </c>
    </row>
    <row r="22" spans="1:25" x14ac:dyDescent="0.15">
      <c r="A22" s="6" t="s">
        <v>10</v>
      </c>
      <c r="B22" s="5" t="s">
        <v>269</v>
      </c>
      <c r="C22" s="66">
        <f>最終需要_まとめ!C23</f>
        <v>100</v>
      </c>
      <c r="D22" s="67">
        <f>投入係数表!T22</f>
        <v>0.29005813425379234</v>
      </c>
      <c r="E22" s="68">
        <f t="shared" si="0"/>
        <v>29.005813425379234</v>
      </c>
      <c r="F22" s="67">
        <f>分析係数表!C25</f>
        <v>0</v>
      </c>
      <c r="G22" s="68">
        <f t="shared" si="1"/>
        <v>0</v>
      </c>
      <c r="H22" s="68">
        <v>0</v>
      </c>
      <c r="I22" s="68">
        <f t="shared" si="2"/>
        <v>100</v>
      </c>
      <c r="J22" s="67">
        <f>分析係数表!G25</f>
        <v>0.19719093468979926</v>
      </c>
      <c r="K22" s="69">
        <f t="shared" si="3"/>
        <v>19.719093468979924</v>
      </c>
      <c r="L22" s="70"/>
      <c r="M22" s="71"/>
      <c r="N22" s="72">
        <f>分析係数表!H25</f>
        <v>4.306747012174188E-4</v>
      </c>
      <c r="O22" s="73">
        <f t="shared" si="4"/>
        <v>6.4795773676052121E-3</v>
      </c>
      <c r="P22" s="67">
        <f>分析係数表!C25</f>
        <v>0</v>
      </c>
      <c r="Q22" s="73">
        <f t="shared" si="5"/>
        <v>0</v>
      </c>
      <c r="R22" s="74">
        <v>0</v>
      </c>
      <c r="S22" s="75">
        <f t="shared" si="6"/>
        <v>100</v>
      </c>
      <c r="T22" s="76">
        <f>分析係数表!F25</f>
        <v>0.35048596602779541</v>
      </c>
      <c r="U22" s="77">
        <f t="shared" si="7"/>
        <v>35.04859660277954</v>
      </c>
      <c r="V22" s="78">
        <f>分析係数表!D25</f>
        <v>2.3003905895176674E-2</v>
      </c>
      <c r="W22" s="158">
        <f t="shared" si="8"/>
        <v>2</v>
      </c>
      <c r="X22" s="67">
        <f>分析係数表!E25</f>
        <v>2.2123944045780726E-2</v>
      </c>
      <c r="Y22" s="157">
        <f t="shared" si="9"/>
        <v>2</v>
      </c>
    </row>
    <row r="23" spans="1:25" x14ac:dyDescent="0.15">
      <c r="A23" s="6" t="s">
        <v>11</v>
      </c>
      <c r="B23" s="5" t="s">
        <v>35</v>
      </c>
      <c r="C23" s="81"/>
      <c r="D23" s="67">
        <f>投入係数表!T23</f>
        <v>2.1209919157053319E-2</v>
      </c>
      <c r="E23" s="68">
        <f t="shared" si="0"/>
        <v>2.1209919157053321</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0.1455996307367993</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投入係数表!T24</f>
        <v>5.1094558997184122E-5</v>
      </c>
      <c r="E24" s="68">
        <f t="shared" si="0"/>
        <v>5.1094558997184123E-3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0.13596482292844375</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投入係数表!T25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0.11051037581990962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投入係数表!T26</f>
        <v>5.4046689072576983E-3</v>
      </c>
      <c r="E26" s="68">
        <f t="shared" si="0"/>
        <v>0.54046689072576981</v>
      </c>
      <c r="F26" s="67">
        <f>分析係数表!C29</f>
        <v>0.21798273531536294</v>
      </c>
      <c r="G26" s="68">
        <f t="shared" si="1"/>
        <v>0.11781245118779267</v>
      </c>
      <c r="H26" s="68">
        <v>0.14872486163700663</v>
      </c>
      <c r="I26" s="68">
        <f t="shared" si="2"/>
        <v>0.14872486163700663</v>
      </c>
      <c r="J26" s="67">
        <f>分析係数表!G29</f>
        <v>0.25500731246508535</v>
      </c>
      <c r="K26" s="69">
        <f t="shared" si="3"/>
        <v>3.7925927262794736E-2</v>
      </c>
      <c r="L26" s="70"/>
      <c r="M26" s="71"/>
      <c r="N26" s="72">
        <f>分析係数表!H29</f>
        <v>1.0983971257521954E-2</v>
      </c>
      <c r="O26" s="73">
        <f t="shared" si="4"/>
        <v>0.16525579832174933</v>
      </c>
      <c r="P26" s="67">
        <f>分析係数表!C29</f>
        <v>0.21798273531536294</v>
      </c>
      <c r="Q26" s="73">
        <f t="shared" si="5"/>
        <v>3.6022910944898887E-2</v>
      </c>
      <c r="R26" s="74">
        <v>5.5559883504332726E-2</v>
      </c>
      <c r="S26" s="75">
        <f t="shared" si="6"/>
        <v>0.20428474514133935</v>
      </c>
      <c r="T26" s="76">
        <f>分析係数表!F29</f>
        <v>0.40506035137493174</v>
      </c>
      <c r="U26" s="77">
        <f t="shared" si="7"/>
        <v>8.274765064748929E-2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投入係数表!T27</f>
        <v>3.3097919883731492E-3</v>
      </c>
      <c r="E27" s="68">
        <f t="shared" si="0"/>
        <v>0.33097919883731491</v>
      </c>
      <c r="F27" s="67">
        <f>分析係数表!C30</f>
        <v>1</v>
      </c>
      <c r="G27" s="68">
        <f t="shared" si="1"/>
        <v>0.33097919883731491</v>
      </c>
      <c r="H27" s="68">
        <v>0.42383222662784603</v>
      </c>
      <c r="I27" s="68">
        <f t="shared" si="2"/>
        <v>0.42383222662784603</v>
      </c>
      <c r="J27" s="67">
        <f>分析係数表!G30</f>
        <v>0.34480244300890089</v>
      </c>
      <c r="K27" s="69">
        <f t="shared" si="3"/>
        <v>0.14613838716718344</v>
      </c>
      <c r="L27" s="70"/>
      <c r="M27" s="71"/>
      <c r="N27" s="72">
        <f>分析係数表!H30</f>
        <v>0</v>
      </c>
      <c r="O27" s="73">
        <f t="shared" si="4"/>
        <v>0</v>
      </c>
      <c r="P27" s="67">
        <f>分析係数表!C30</f>
        <v>1</v>
      </c>
      <c r="Q27" s="73">
        <f t="shared" si="5"/>
        <v>0</v>
      </c>
      <c r="R27" s="74">
        <v>9.2243539648421594E-2</v>
      </c>
      <c r="S27" s="75">
        <f t="shared" si="6"/>
        <v>0.51607576627626761</v>
      </c>
      <c r="T27" s="76">
        <f>分析係数表!F30</f>
        <v>0.4506615325054556</v>
      </c>
      <c r="U27" s="77">
        <f t="shared" si="7"/>
        <v>0.23257549571899008</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投入係数表!T28</f>
        <v>2.8868425833409029E-2</v>
      </c>
      <c r="E28" s="68">
        <f t="shared" si="0"/>
        <v>2.8868425833409028</v>
      </c>
      <c r="F28" s="67">
        <f>分析係数表!C31</f>
        <v>0.99579475994795519</v>
      </c>
      <c r="G28" s="68">
        <f t="shared" si="1"/>
        <v>2.8747027172854893</v>
      </c>
      <c r="H28" s="68">
        <v>3.3821480615292905</v>
      </c>
      <c r="I28" s="68">
        <f t="shared" si="2"/>
        <v>3.3821480615292905</v>
      </c>
      <c r="J28" s="67">
        <f>分析係数表!G31</f>
        <v>7.0701677135993485E-2</v>
      </c>
      <c r="K28" s="69">
        <f t="shared" si="3"/>
        <v>0.23912354027237012</v>
      </c>
      <c r="L28" s="70"/>
      <c r="M28" s="71"/>
      <c r="N28" s="72">
        <f>分析係数表!H31</f>
        <v>0.174828557104864</v>
      </c>
      <c r="O28" s="73">
        <f t="shared" si="4"/>
        <v>2.6303266911790804</v>
      </c>
      <c r="P28" s="67">
        <f>分析係数表!C31</f>
        <v>0.99579475994795519</v>
      </c>
      <c r="Q28" s="73">
        <f t="shared" si="5"/>
        <v>2.6192655360273718</v>
      </c>
      <c r="R28" s="74">
        <v>2.997789602000501</v>
      </c>
      <c r="S28" s="75">
        <f t="shared" si="6"/>
        <v>6.3799376635297911</v>
      </c>
      <c r="T28" s="76">
        <f>分析係数表!F31</f>
        <v>0.32317167652288298</v>
      </c>
      <c r="U28" s="77">
        <f t="shared" si="7"/>
        <v>2.0618151508344074</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投入係数表!T29</f>
        <v>1.7656008720138068E-3</v>
      </c>
      <c r="E29" s="68">
        <f t="shared" si="0"/>
        <v>0.17656008720138069</v>
      </c>
      <c r="F29" s="67">
        <f>分析係数表!C32</f>
        <v>0.99964031202931458</v>
      </c>
      <c r="G29" s="68">
        <f t="shared" si="1"/>
        <v>0.17649658066191118</v>
      </c>
      <c r="H29" s="68">
        <v>0.21483170190108028</v>
      </c>
      <c r="I29" s="68">
        <f t="shared" si="2"/>
        <v>0.21483170190108028</v>
      </c>
      <c r="J29" s="67">
        <f>分析係数表!G32</f>
        <v>0.14056358670308441</v>
      </c>
      <c r="K29" s="69">
        <f t="shared" si="3"/>
        <v>3.0197514556743684E-2</v>
      </c>
      <c r="L29" s="70"/>
      <c r="M29" s="71"/>
      <c r="N29" s="72">
        <f>分析係数表!H32</f>
        <v>5.58720937888101E-3</v>
      </c>
      <c r="O29" s="73">
        <f t="shared" si="4"/>
        <v>8.4060557393160235E-2</v>
      </c>
      <c r="P29" s="67">
        <f>分析係数表!C32</f>
        <v>0.99964031202931458</v>
      </c>
      <c r="Q29" s="73">
        <f t="shared" si="5"/>
        <v>8.403032182185681E-2</v>
      </c>
      <c r="R29" s="74">
        <v>0.12227912744456874</v>
      </c>
      <c r="S29" s="75">
        <f t="shared" si="6"/>
        <v>0.33711082934564901</v>
      </c>
      <c r="T29" s="76">
        <f>分析係数表!F32</f>
        <v>0.48930784091666113</v>
      </c>
      <c r="U29" s="77">
        <f t="shared" si="7"/>
        <v>0.16495097205674453</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投入係数表!T30</f>
        <v>7.720955581796712E-4</v>
      </c>
      <c r="E30" s="68">
        <f t="shared" si="0"/>
        <v>7.7209555817967124E-2</v>
      </c>
      <c r="F30" s="67">
        <f>分析係数表!C33</f>
        <v>0.86108134654879898</v>
      </c>
      <c r="G30" s="68">
        <f t="shared" si="1"/>
        <v>6.6483708290169793E-2</v>
      </c>
      <c r="H30" s="68">
        <v>0.11009473979648841</v>
      </c>
      <c r="I30" s="68">
        <f t="shared" si="2"/>
        <v>0.11009473979648841</v>
      </c>
      <c r="J30" s="67">
        <f>分析係数表!G33</f>
        <v>0.50957339603627816</v>
      </c>
      <c r="K30" s="69">
        <f t="shared" si="3"/>
        <v>5.6101350443826983E-2</v>
      </c>
      <c r="L30" s="70"/>
      <c r="M30" s="71"/>
      <c r="N30" s="72">
        <f>分析係数表!H33</f>
        <v>9.6636851302253027E-4</v>
      </c>
      <c r="O30" s="73">
        <f t="shared" si="4"/>
        <v>1.4539185905387086E-2</v>
      </c>
      <c r="P30" s="67">
        <f>分析係数表!C33</f>
        <v>0.86108134654879898</v>
      </c>
      <c r="Q30" s="73">
        <f t="shared" si="5"/>
        <v>1.2519421777134032E-2</v>
      </c>
      <c r="R30" s="74">
        <v>6.6485727048467821E-2</v>
      </c>
      <c r="S30" s="75">
        <f t="shared" si="6"/>
        <v>0.17658046684495624</v>
      </c>
      <c r="T30" s="76">
        <f>分析係数表!F33</f>
        <v>0.6614299372109248</v>
      </c>
      <c r="U30" s="77">
        <f t="shared" si="7"/>
        <v>0.1167956070979352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投入係数表!T31</f>
        <v>4.3078390407848124E-2</v>
      </c>
      <c r="E31" s="68">
        <f t="shared" si="0"/>
        <v>4.3078390407848124</v>
      </c>
      <c r="F31" s="67">
        <f>分析係数表!C34</f>
        <v>0.32336264537596071</v>
      </c>
      <c r="G31" s="68">
        <f t="shared" si="1"/>
        <v>1.392994228082018</v>
      </c>
      <c r="H31" s="68">
        <v>1.512916136995561</v>
      </c>
      <c r="I31" s="68">
        <f t="shared" si="2"/>
        <v>1.512916136995561</v>
      </c>
      <c r="J31" s="67">
        <f>分析係数表!G34</f>
        <v>0.42577322034702936</v>
      </c>
      <c r="K31" s="69">
        <f t="shared" si="3"/>
        <v>0.6441591757635875</v>
      </c>
      <c r="L31" s="70"/>
      <c r="M31" s="71"/>
      <c r="N31" s="72">
        <f>分析係数表!H34</f>
        <v>0.1563846962426603</v>
      </c>
      <c r="O31" s="73">
        <f t="shared" si="4"/>
        <v>2.3528355288791549</v>
      </c>
      <c r="P31" s="67">
        <f>分析係数表!C34</f>
        <v>0.32336264537596071</v>
      </c>
      <c r="Q31" s="73">
        <f t="shared" si="5"/>
        <v>0.76081912075291114</v>
      </c>
      <c r="R31" s="74">
        <v>0.85702998994462387</v>
      </c>
      <c r="S31" s="75">
        <f t="shared" si="6"/>
        <v>2.3699461269401851</v>
      </c>
      <c r="T31" s="76">
        <f>分析係数表!F34</f>
        <v>0.70466108064911737</v>
      </c>
      <c r="U31" s="77">
        <f t="shared" si="7"/>
        <v>1.6700087988898611</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投入係数表!T32</f>
        <v>5.711236261240803E-3</v>
      </c>
      <c r="E32" s="68">
        <f t="shared" si="0"/>
        <v>0.5711236261240803</v>
      </c>
      <c r="F32" s="67">
        <f>分析係数表!C35</f>
        <v>0.71309503437584931</v>
      </c>
      <c r="G32" s="68">
        <f t="shared" si="1"/>
        <v>0.40726542180381076</v>
      </c>
      <c r="H32" s="68">
        <v>0.55247264584130573</v>
      </c>
      <c r="I32" s="68">
        <f t="shared" si="2"/>
        <v>0.55247264584130573</v>
      </c>
      <c r="J32" s="67">
        <f>分析係数表!G35</f>
        <v>0.31495703902204752</v>
      </c>
      <c r="K32" s="69">
        <f t="shared" si="3"/>
        <v>0.17400514867485398</v>
      </c>
      <c r="L32" s="70"/>
      <c r="M32" s="71"/>
      <c r="N32" s="72">
        <f>分析係数表!H35</f>
        <v>4.5217953193592612E-2</v>
      </c>
      <c r="O32" s="73">
        <f t="shared" si="4"/>
        <v>0.6803121365021203</v>
      </c>
      <c r="P32" s="67">
        <f>分析係数表!C35</f>
        <v>0.71309503437584931</v>
      </c>
      <c r="Q32" s="73">
        <f t="shared" si="5"/>
        <v>0.48512720636528694</v>
      </c>
      <c r="R32" s="74">
        <v>0.72924609368570625</v>
      </c>
      <c r="S32" s="75">
        <f t="shared" si="6"/>
        <v>1.281718739527012</v>
      </c>
      <c r="T32" s="76">
        <f>分析係数表!F35</f>
        <v>0.6471226839613694</v>
      </c>
      <c r="U32" s="77">
        <f t="shared" si="7"/>
        <v>0.82942927080630335</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投入係数表!T33</f>
        <v>3.6333908620219822E-4</v>
      </c>
      <c r="E33" s="68">
        <f t="shared" si="0"/>
        <v>3.6333908620219825E-2</v>
      </c>
      <c r="F33" s="67">
        <f>分析係数表!C36</f>
        <v>0.97060797996518033</v>
      </c>
      <c r="G33" s="68">
        <f t="shared" si="1"/>
        <v>3.5265981650111015E-2</v>
      </c>
      <c r="H33" s="68">
        <v>0.14363494108178387</v>
      </c>
      <c r="I33" s="68">
        <f t="shared" si="2"/>
        <v>0.14363494108178387</v>
      </c>
      <c r="J33" s="67">
        <f>分析係数表!G36</f>
        <v>5.0335711627756477E-2</v>
      </c>
      <c r="K33" s="69">
        <f t="shared" si="3"/>
        <v>7.2299669739624654E-3</v>
      </c>
      <c r="L33" s="70"/>
      <c r="M33" s="71"/>
      <c r="N33" s="72">
        <f>分析係数表!H36</f>
        <v>0.16953071230897843</v>
      </c>
      <c r="O33" s="73">
        <f t="shared" si="4"/>
        <v>2.5506196753282109</v>
      </c>
      <c r="P33" s="67">
        <f>分析係数表!C36</f>
        <v>0.97060797996518033</v>
      </c>
      <c r="Q33" s="73">
        <f t="shared" si="5"/>
        <v>2.4756518107297589</v>
      </c>
      <c r="R33" s="74">
        <v>2.6242798516703205</v>
      </c>
      <c r="S33" s="75">
        <f t="shared" si="6"/>
        <v>2.7679147927521042</v>
      </c>
      <c r="T33" s="76">
        <f>分析係数表!F36</f>
        <v>0.84929702794091477</v>
      </c>
      <c r="U33" s="77">
        <f t="shared" si="7"/>
        <v>2.3507818070780551</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投入係数表!T34</f>
        <v>1.7088291397947136E-2</v>
      </c>
      <c r="E34" s="68">
        <f t="shared" si="0"/>
        <v>1.7088291397947135</v>
      </c>
      <c r="F34" s="67">
        <f>分析係数表!C37</f>
        <v>0.36942311263039118</v>
      </c>
      <c r="G34" s="68">
        <f t="shared" si="1"/>
        <v>0.6312809797764769</v>
      </c>
      <c r="H34" s="68">
        <v>0.78989812890393374</v>
      </c>
      <c r="I34" s="68">
        <f t="shared" si="2"/>
        <v>0.78989812890393374</v>
      </c>
      <c r="J34" s="67">
        <f>分析係数表!G37</f>
        <v>0.39597111115274369</v>
      </c>
      <c r="K34" s="69">
        <f t="shared" si="3"/>
        <v>0.31277683979956383</v>
      </c>
      <c r="L34" s="70"/>
      <c r="M34" s="71"/>
      <c r="N34" s="72">
        <f>分析係数表!H37</f>
        <v>4.1543568960461748E-2</v>
      </c>
      <c r="O34" s="73">
        <f t="shared" si="4"/>
        <v>0.62503037314434906</v>
      </c>
      <c r="P34" s="67">
        <f>分析係数表!C37</f>
        <v>0.36942311263039118</v>
      </c>
      <c r="Q34" s="73">
        <f t="shared" si="5"/>
        <v>0.23090066593552028</v>
      </c>
      <c r="R34" s="74">
        <v>0.32998143578175343</v>
      </c>
      <c r="S34" s="75">
        <f t="shared" si="6"/>
        <v>1.1198795646856872</v>
      </c>
      <c r="T34" s="76">
        <f>分析係数表!F37</f>
        <v>0.66956741667759523</v>
      </c>
      <c r="U34" s="77">
        <f t="shared" si="7"/>
        <v>0.7498348671166255</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投入係数表!T35</f>
        <v>6.5344263784176586E-3</v>
      </c>
      <c r="E35" s="68">
        <f t="shared" si="0"/>
        <v>0.65344263784176582</v>
      </c>
      <c r="F35" s="67">
        <f>分析係数表!C38</f>
        <v>0.27616293516884927</v>
      </c>
      <c r="G35" s="68">
        <f t="shared" si="1"/>
        <v>0.18045663683085741</v>
      </c>
      <c r="H35" s="68">
        <v>0.27626471694056437</v>
      </c>
      <c r="I35" s="68">
        <f t="shared" si="2"/>
        <v>0.27626471694056437</v>
      </c>
      <c r="J35" s="67">
        <f>分析係数表!G38</f>
        <v>0.16816004220594116</v>
      </c>
      <c r="K35" s="69">
        <f t="shared" si="3"/>
        <v>4.6456686460737695E-2</v>
      </c>
      <c r="L35" s="70"/>
      <c r="M35" s="71"/>
      <c r="N35" s="72">
        <f>分析係数表!H38</f>
        <v>1.978405886979525E-2</v>
      </c>
      <c r="O35" s="73">
        <f t="shared" si="4"/>
        <v>0.29765467934318884</v>
      </c>
      <c r="P35" s="67">
        <f>分析係数表!C38</f>
        <v>0.27616293516884927</v>
      </c>
      <c r="Q35" s="73">
        <f t="shared" si="5"/>
        <v>8.2201189914157674E-2</v>
      </c>
      <c r="R35" s="74">
        <v>0.14180333017769903</v>
      </c>
      <c r="S35" s="75">
        <f t="shared" si="6"/>
        <v>0.4180680471182634</v>
      </c>
      <c r="T35" s="76">
        <f>分析係数表!F38</f>
        <v>0.50796041491163135</v>
      </c>
      <c r="U35" s="77">
        <f t="shared" si="7"/>
        <v>0.21236201867548851</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投入係数表!T36</f>
        <v>0</v>
      </c>
      <c r="E36" s="68">
        <f t="shared" si="0"/>
        <v>0</v>
      </c>
      <c r="F36" s="67">
        <f>分析係数表!C39</f>
        <v>1</v>
      </c>
      <c r="G36" s="68">
        <f t="shared" si="1"/>
        <v>0</v>
      </c>
      <c r="H36" s="68">
        <v>1.2594661333185878E-2</v>
      </c>
      <c r="I36" s="68">
        <f t="shared" si="2"/>
        <v>1.2594661333185878E-2</v>
      </c>
      <c r="J36" s="67">
        <f>分析係数表!G39</f>
        <v>0.35248448442068531</v>
      </c>
      <c r="K36" s="69">
        <f t="shared" si="3"/>
        <v>4.4394227064811654E-3</v>
      </c>
      <c r="L36" s="70"/>
      <c r="M36" s="71"/>
      <c r="N36" s="72">
        <f>分析係数表!H39</f>
        <v>3.7835784153932967E-3</v>
      </c>
      <c r="O36" s="73">
        <f t="shared" si="4"/>
        <v>5.6924609222786728E-2</v>
      </c>
      <c r="P36" s="67">
        <f>分析係数表!C39</f>
        <v>1</v>
      </c>
      <c r="Q36" s="73">
        <f t="shared" si="5"/>
        <v>5.6924609222786728E-2</v>
      </c>
      <c r="R36" s="74">
        <v>6.0132155926926577E-2</v>
      </c>
      <c r="S36" s="75">
        <f t="shared" si="6"/>
        <v>7.2726817260112459E-2</v>
      </c>
      <c r="T36" s="76">
        <f>分析係数表!F39</f>
        <v>0.70432763167329249</v>
      </c>
      <c r="U36" s="77">
        <f t="shared" si="7"/>
        <v>5.1223506959951336E-2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投入係数表!T37</f>
        <v>9.0834771550549545E-4</v>
      </c>
      <c r="E37" s="68">
        <f t="shared" si="0"/>
        <v>9.0834771550549545E-2</v>
      </c>
      <c r="F37" s="67">
        <f>分析係数表!C40</f>
        <v>0.8594947788612175</v>
      </c>
      <c r="G37" s="68">
        <f t="shared" si="1"/>
        <v>7.8072011886748796E-2</v>
      </c>
      <c r="H37" s="68">
        <v>8.1582008008722215E-2</v>
      </c>
      <c r="I37" s="68">
        <f t="shared" si="2"/>
        <v>8.1582008008722215E-2</v>
      </c>
      <c r="J37" s="67">
        <f>分析係数表!G40</f>
        <v>0.52539426735800443</v>
      </c>
      <c r="K37" s="69">
        <f t="shared" si="3"/>
        <v>4.2862719327337456E-2</v>
      </c>
      <c r="L37" s="70"/>
      <c r="M37" s="71"/>
      <c r="N37" s="72">
        <f>分析係数表!H40</f>
        <v>2.8625897198815951E-2</v>
      </c>
      <c r="O37" s="73">
        <f t="shared" si="4"/>
        <v>0.43068170731301669</v>
      </c>
      <c r="P37" s="67">
        <f>分析係数表!C40</f>
        <v>0.8594947788612175</v>
      </c>
      <c r="Q37" s="73">
        <f t="shared" si="5"/>
        <v>0.37016867878657289</v>
      </c>
      <c r="R37" s="74">
        <v>0.37186585973779768</v>
      </c>
      <c r="S37" s="75">
        <f t="shared" si="6"/>
        <v>0.45344786774651991</v>
      </c>
      <c r="T37" s="76">
        <f>分析係数表!F40</f>
        <v>0.72756745394375155</v>
      </c>
      <c r="U37" s="77">
        <f t="shared" si="7"/>
        <v>0.32991391063255848</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投入係数表!T38</f>
        <v>0</v>
      </c>
      <c r="E38" s="68">
        <f t="shared" si="0"/>
        <v>0</v>
      </c>
      <c r="F38" s="67">
        <f>分析係数表!C41</f>
        <v>0.99990471917963208</v>
      </c>
      <c r="G38" s="68">
        <f t="shared" si="1"/>
        <v>0</v>
      </c>
      <c r="H38" s="68">
        <v>1.4765898527203283E-3</v>
      </c>
      <c r="I38" s="68">
        <f t="shared" si="2"/>
        <v>1.4765898527203283E-3</v>
      </c>
      <c r="J38" s="67">
        <f>分析係数表!G41</f>
        <v>0.44685264209908465</v>
      </c>
      <c r="K38" s="69">
        <f t="shared" si="3"/>
        <v>6.5981807698477701E-4</v>
      </c>
      <c r="L38" s="70"/>
      <c r="M38" s="71"/>
      <c r="N38" s="72">
        <f>分析係数表!H41</f>
        <v>4.1570867506027356E-2</v>
      </c>
      <c r="O38" s="73">
        <f t="shared" si="4"/>
        <v>0.62544108461060299</v>
      </c>
      <c r="P38" s="67">
        <f>分析係数表!C41</f>
        <v>0.99990471917963208</v>
      </c>
      <c r="Q38" s="73">
        <f t="shared" si="5"/>
        <v>0.62538149207096949</v>
      </c>
      <c r="R38" s="74">
        <v>0.6395376800260969</v>
      </c>
      <c r="S38" s="75">
        <f t="shared" si="6"/>
        <v>0.64101426987881727</v>
      </c>
      <c r="T38" s="76">
        <f>分析係数表!F41</f>
        <v>0.55239581515617808</v>
      </c>
      <c r="U38" s="77">
        <f t="shared" si="7"/>
        <v>0.35409360013645158</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投入係数表!T39</f>
        <v>5.5636297574711594E-4</v>
      </c>
      <c r="E39" s="68">
        <f>$C$22*D39</f>
        <v>5.5636297574711592E-2</v>
      </c>
      <c r="F39" s="67">
        <f>分析係数表!C42</f>
        <v>0.63104308840742951</v>
      </c>
      <c r="G39" s="68">
        <f>E39*F39</f>
        <v>3.5108901049100784E-2</v>
      </c>
      <c r="H39" s="68">
        <v>4.6232256175618977E-2</v>
      </c>
      <c r="I39" s="68">
        <f>C39+H39</f>
        <v>4.6232256175618977E-2</v>
      </c>
      <c r="J39" s="67">
        <f>分析係数表!G42</f>
        <v>0.48778127268328092</v>
      </c>
      <c r="K39" s="69">
        <f>I39*J39</f>
        <v>2.2551228756362899E-2</v>
      </c>
      <c r="L39" s="70"/>
      <c r="M39" s="71"/>
      <c r="N39" s="72">
        <f>分析係数表!H42</f>
        <v>1.0655104073296274E-2</v>
      </c>
      <c r="O39" s="73">
        <f t="shared" si="4"/>
        <v>0.16030793312829092</v>
      </c>
      <c r="P39" s="67">
        <f>分析係数表!C42</f>
        <v>0.63104308840742951</v>
      </c>
      <c r="Q39" s="73">
        <f>O39*P39</f>
        <v>0.10116121321748839</v>
      </c>
      <c r="R39" s="74">
        <v>0.11025541107609244</v>
      </c>
      <c r="S39" s="75">
        <f>I39+R39</f>
        <v>0.15648766725171143</v>
      </c>
      <c r="T39" s="76">
        <f>分析係数表!F42</f>
        <v>0.56029864159552034</v>
      </c>
      <c r="U39" s="77">
        <f>S39*T39</f>
        <v>8.7679827387585701E-2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投入係数表!T40</f>
        <v>4.3384957761831232E-2</v>
      </c>
      <c r="E40" s="68">
        <f>$C$22*D40</f>
        <v>4.3384957761831231</v>
      </c>
      <c r="F40" s="67">
        <f>分析係数表!C43</f>
        <v>0.62059958859811692</v>
      </c>
      <c r="G40" s="68">
        <f>E40*F40</f>
        <v>2.6924686938339142</v>
      </c>
      <c r="H40" s="68">
        <v>3.4263546446995745</v>
      </c>
      <c r="I40" s="68">
        <f>C40+H40</f>
        <v>3.4263546446995745</v>
      </c>
      <c r="J40" s="67">
        <f>分析係数表!G43</f>
        <v>0.36935703048307378</v>
      </c>
      <c r="K40" s="69">
        <f>I40*J40</f>
        <v>1.2655481769481223</v>
      </c>
      <c r="L40" s="70"/>
      <c r="M40" s="71"/>
      <c r="N40" s="72">
        <f>分析係数表!H43</f>
        <v>1.5056593096551102E-2</v>
      </c>
      <c r="O40" s="73">
        <f t="shared" si="4"/>
        <v>0.22652911718722413</v>
      </c>
      <c r="P40" s="67">
        <f>分析係数表!C43</f>
        <v>0.62059958859811692</v>
      </c>
      <c r="Q40" s="73">
        <f>O40*P40</f>
        <v>0.1405838769318859</v>
      </c>
      <c r="R40" s="74">
        <v>0.56608777952414457</v>
      </c>
      <c r="S40" s="75">
        <f>I40+R40</f>
        <v>3.9924424242237189</v>
      </c>
      <c r="T40" s="76">
        <f>分析係数表!F43</f>
        <v>0.6240370889543333</v>
      </c>
      <c r="U40" s="77">
        <f>S40*T40</f>
        <v>2.4914321482303508</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投入係数表!T41</f>
        <v>1.5328367699155238E-4</v>
      </c>
      <c r="E41" s="68">
        <f>$C$22*D41</f>
        <v>1.5328367699155238E-2</v>
      </c>
      <c r="F41" s="67">
        <f>分析係数表!C44</f>
        <v>0.64669075076632776</v>
      </c>
      <c r="G41" s="68">
        <f>E41*F41</f>
        <v>9.912713615389028E-3</v>
      </c>
      <c r="H41" s="68">
        <v>1.6060543604235731E-2</v>
      </c>
      <c r="I41" s="68">
        <f>C41+H41</f>
        <v>1.6060543604235731E-2</v>
      </c>
      <c r="J41" s="67">
        <f>分析係数表!G44</f>
        <v>0.2706786499583716</v>
      </c>
      <c r="K41" s="69">
        <f>I41*J41</f>
        <v>4.3472462603920872E-3</v>
      </c>
      <c r="L41" s="70"/>
      <c r="M41" s="71"/>
      <c r="N41" s="72">
        <f>分析係数表!H44</f>
        <v>0.11660878839741158</v>
      </c>
      <c r="O41" s="73">
        <f t="shared" si="4"/>
        <v>1.7543999311496445</v>
      </c>
      <c r="P41" s="67">
        <f>分析係数表!C44</f>
        <v>0.64669075076632776</v>
      </c>
      <c r="Q41" s="73">
        <f>O41*P41</f>
        <v>1.1345542086195575</v>
      </c>
      <c r="R41" s="74">
        <v>1.1557076707286125</v>
      </c>
      <c r="S41" s="75">
        <f>I41+R41</f>
        <v>1.1717682143328483</v>
      </c>
      <c r="T41" s="76">
        <f>分析係数表!F44</f>
        <v>0.52072668274875644</v>
      </c>
      <c r="U41" s="77">
        <f>S41*T41</f>
        <v>0.61017097519997787</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投入係数表!T42</f>
        <v>1.5839313289127078E-3</v>
      </c>
      <c r="E42" s="68">
        <f>$C$22*D42</f>
        <v>0.15839313289127077</v>
      </c>
      <c r="F42" s="67">
        <f>分析係数表!C45</f>
        <v>1</v>
      </c>
      <c r="G42" s="68">
        <f>E42*F42</f>
        <v>0.15839313289127077</v>
      </c>
      <c r="H42" s="68">
        <v>0.18344115219319007</v>
      </c>
      <c r="I42" s="68">
        <f>C42+H42</f>
        <v>0.18344115219319007</v>
      </c>
      <c r="J42" s="67">
        <f>分析係数表!G45</f>
        <v>0</v>
      </c>
      <c r="K42" s="69">
        <f>I42*J42</f>
        <v>0</v>
      </c>
      <c r="L42" s="70"/>
      <c r="M42" s="71"/>
      <c r="N42" s="72">
        <f>分析係数表!H45</f>
        <v>0</v>
      </c>
      <c r="O42" s="73">
        <f t="shared" si="4"/>
        <v>0</v>
      </c>
      <c r="P42" s="67">
        <f>分析係数表!C45</f>
        <v>1</v>
      </c>
      <c r="Q42" s="73">
        <f>O42*P42</f>
        <v>0</v>
      </c>
      <c r="R42" s="74">
        <v>1.9757119579072644E-2</v>
      </c>
      <c r="S42" s="75">
        <f>I42+R42</f>
        <v>0.20319827177226271</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投入係数表!T43</f>
        <v>4.3714233808701971E-4</v>
      </c>
      <c r="E43" s="68">
        <f>$C$22*D43</f>
        <v>4.3714233808701972E-2</v>
      </c>
      <c r="F43" s="67">
        <f>分析係数表!C46</f>
        <v>0.9523590920683499</v>
      </c>
      <c r="G43" s="68">
        <f>E43*F43</f>
        <v>4.1631648020518976E-2</v>
      </c>
      <c r="H43" s="68">
        <v>6.639049032064126E-2</v>
      </c>
      <c r="I43" s="68">
        <f>C43+H43</f>
        <v>6.639049032064126E-2</v>
      </c>
      <c r="J43" s="67">
        <f>分析係数表!G46</f>
        <v>9.2904052538843509E-3</v>
      </c>
      <c r="K43" s="69">
        <f>I43*J43</f>
        <v>6.1679456008284375E-4</v>
      </c>
      <c r="L43" s="70"/>
      <c r="M43" s="71"/>
      <c r="N43" s="72">
        <f>分析係数表!H46</f>
        <v>3.275825467872984E-5</v>
      </c>
      <c r="O43" s="73">
        <f t="shared" si="4"/>
        <v>4.9285375950464702E-4</v>
      </c>
      <c r="P43" s="67">
        <f>分析係数表!C46</f>
        <v>0.9523590920683499</v>
      </c>
      <c r="Q43" s="73">
        <f>O43*P43</f>
        <v>4.693737589243185E-4</v>
      </c>
      <c r="R43" s="74">
        <v>1.6908005128577323E-2</v>
      </c>
      <c r="S43" s="75">
        <f>I43+R43</f>
        <v>8.3298495449218579E-2</v>
      </c>
      <c r="T43" s="76">
        <f>分析係数表!F46</f>
        <v>0.3134710876181323</v>
      </c>
      <c r="U43" s="77">
        <f>S43*T43</f>
        <v>2.6111669965420591E-2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投入係数表!T44</f>
        <v>0.63800640385139429</v>
      </c>
      <c r="E44" s="82">
        <f>SUM(E5:E43)</f>
        <v>63.800640385139424</v>
      </c>
      <c r="F44" s="83">
        <f>分析係数表!C47</f>
        <v>0.46786164393083407</v>
      </c>
      <c r="G44" s="82">
        <f>SUM(G5:G43)</f>
        <v>11.646888576838316</v>
      </c>
      <c r="H44" s="82">
        <f>SUM(H5:H43)</f>
        <v>14.094508281701632</v>
      </c>
      <c r="I44" s="82">
        <f>SUM(I5:I43)</f>
        <v>114.09450828170162</v>
      </c>
      <c r="J44" s="83">
        <f>分析係数表!G47</f>
        <v>0.21497759441460212</v>
      </c>
      <c r="K44" s="84">
        <f>SUM(K5:K43)</f>
        <v>23.301772224954448</v>
      </c>
      <c r="L44" s="85">
        <f>最終需要_まとめ!$L$34</f>
        <v>0.64566666666666661</v>
      </c>
      <c r="M44" s="82">
        <f>K44*L44</f>
        <v>15.045177599912254</v>
      </c>
      <c r="N44" s="86">
        <f>分析係数表!H47</f>
        <v>1</v>
      </c>
      <c r="O44" s="87">
        <f>SUM(O5:O43)</f>
        <v>15.045177599912256</v>
      </c>
      <c r="P44" s="83">
        <f>分析係数表!C47</f>
        <v>0.46786164393083407</v>
      </c>
      <c r="Q44" s="87">
        <f>SUM(Q5:Q43)</f>
        <v>9.6617633208505822</v>
      </c>
      <c r="R44" s="82">
        <f>SUM(R5:R43)</f>
        <v>11.592365458697868</v>
      </c>
      <c r="S44" s="88">
        <f>SUM(S5:S43)</f>
        <v>125.68687374039951</v>
      </c>
      <c r="T44" s="89">
        <f>分析係数表!F47</f>
        <v>0.45241141751681985</v>
      </c>
      <c r="U44" s="90">
        <f>SUM(U5:U43)</f>
        <v>48.791385222273391</v>
      </c>
      <c r="V44" s="91">
        <f>分析係数表!D47</f>
        <v>5.5289104631778725E-2</v>
      </c>
      <c r="W44" s="155">
        <f>SUM(W5:W43)</f>
        <v>2</v>
      </c>
      <c r="X44" s="83">
        <f>分析係数表!E47</f>
        <v>4.6297221440055228E-2</v>
      </c>
      <c r="Y44" s="156">
        <f>SUM(Y5:Y43)</f>
        <v>2</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293</v>
      </c>
      <c r="S2" s="3" t="s">
        <v>150</v>
      </c>
      <c r="U2" s="55" t="s">
        <v>207</v>
      </c>
      <c r="W2" s="3" t="s">
        <v>127</v>
      </c>
      <c r="Y2" s="3" t="s">
        <v>151</v>
      </c>
    </row>
    <row r="3" spans="1:25" ht="45" x14ac:dyDescent="0.15">
      <c r="B3" s="56"/>
      <c r="C3" s="57" t="s">
        <v>225</v>
      </c>
      <c r="D3" s="57" t="s">
        <v>311</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投入係数表!U5</f>
        <v>0</v>
      </c>
      <c r="E5" s="68">
        <f t="shared" ref="E5:E38" si="0">$C$23*D5</f>
        <v>0</v>
      </c>
      <c r="F5" s="67">
        <f>分析係数表!C8</f>
        <v>0.17777947964604235</v>
      </c>
      <c r="G5" s="68">
        <f t="shared" ref="G5:G38" si="1">E5*F5</f>
        <v>0</v>
      </c>
      <c r="H5" s="68">
        <f t="array" ref="H5:H43">MMULT(逆行列係数!C5:AO43,'19'!G5:G43)</f>
        <v>1.0566283109008404E-3</v>
      </c>
      <c r="I5" s="68">
        <f t="shared" ref="I5:I38" si="2">C5+H5</f>
        <v>1.0566283109008404E-3</v>
      </c>
      <c r="J5" s="67">
        <f>分析係数表!G8</f>
        <v>0.11983669088190757</v>
      </c>
      <c r="K5" s="69">
        <f t="shared" ref="K5:K38" si="3">I5*J5</f>
        <v>1.2662284027049615E-4</v>
      </c>
      <c r="L5" s="70" t="s">
        <v>181</v>
      </c>
      <c r="M5" s="71" t="s">
        <v>181</v>
      </c>
      <c r="N5" s="72">
        <f>分析係数表!H8</f>
        <v>9.9318531954874535E-3</v>
      </c>
      <c r="O5" s="73">
        <f t="shared" ref="O5:O43" si="4">$M$44*N5</f>
        <v>0.14636073474349232</v>
      </c>
      <c r="P5" s="67">
        <f>分析係数表!C8</f>
        <v>0.17777947964604235</v>
      </c>
      <c r="Q5" s="73">
        <f t="shared" ref="Q5:Q38" si="5">O5*P5</f>
        <v>2.6019935263310496E-2</v>
      </c>
      <c r="R5" s="74">
        <f t="array" ref="R5:R43">MMULT(逆行列係数!C5:AO43,'19'!Q5:Q43)</f>
        <v>4.3977962180332557E-2</v>
      </c>
      <c r="S5" s="75">
        <f t="shared" ref="S5:S38" si="6">I5+R5</f>
        <v>4.5034590491233401E-2</v>
      </c>
      <c r="T5" s="76">
        <f>分析係数表!F8</f>
        <v>0.45371949933871308</v>
      </c>
      <c r="U5" s="77">
        <f t="shared" ref="U5:U38" si="7">S5*T5</f>
        <v>2.0433071850606388E-2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投入係数表!U6</f>
        <v>0</v>
      </c>
      <c r="E6" s="68">
        <f t="shared" si="0"/>
        <v>0</v>
      </c>
      <c r="F6" s="67">
        <f>分析係数表!C9</f>
        <v>0.42124201973302378</v>
      </c>
      <c r="G6" s="68">
        <f t="shared" si="1"/>
        <v>0</v>
      </c>
      <c r="H6" s="68">
        <v>2.0844663627752847E-3</v>
      </c>
      <c r="I6" s="68">
        <f t="shared" si="2"/>
        <v>2.0844663627752847E-3</v>
      </c>
      <c r="J6" s="67">
        <f>分析係数表!G9</f>
        <v>0.24981720692176457</v>
      </c>
      <c r="K6" s="69">
        <f t="shared" si="3"/>
        <v>5.2073556467089124E-4</v>
      </c>
      <c r="L6" s="70"/>
      <c r="M6" s="71"/>
      <c r="N6" s="72">
        <f>分析係数表!H9</f>
        <v>5.1224917855464795E-4</v>
      </c>
      <c r="O6" s="73">
        <f t="shared" si="4"/>
        <v>7.5487589948543335E-3</v>
      </c>
      <c r="P6" s="67">
        <f>分析係数表!C9</f>
        <v>0.42124201973302378</v>
      </c>
      <c r="Q6" s="73">
        <f t="shared" si="5"/>
        <v>3.1798544854702701E-3</v>
      </c>
      <c r="R6" s="74">
        <v>4.2066837620841685E-3</v>
      </c>
      <c r="S6" s="75">
        <f t="shared" si="6"/>
        <v>6.2911501248594532E-3</v>
      </c>
      <c r="T6" s="76">
        <f>分析係数表!F9</f>
        <v>0.68072142334876917</v>
      </c>
      <c r="U6" s="77">
        <f t="shared" si="7"/>
        <v>4.2825206674951136E-3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投入係数表!U7</f>
        <v>0</v>
      </c>
      <c r="E7" s="68">
        <f t="shared" si="0"/>
        <v>0</v>
      </c>
      <c r="F7" s="67">
        <f>分析係数表!C10</f>
        <v>0.36396764732023823</v>
      </c>
      <c r="G7" s="68">
        <f t="shared" si="1"/>
        <v>0</v>
      </c>
      <c r="H7" s="68">
        <v>3.1907195953422484E-4</v>
      </c>
      <c r="I7" s="68">
        <f t="shared" si="2"/>
        <v>3.1907195953422484E-4</v>
      </c>
      <c r="J7" s="67">
        <f>分析係数表!G10</f>
        <v>0.17997125059894586</v>
      </c>
      <c r="K7" s="69">
        <f t="shared" si="3"/>
        <v>5.7423779588430692E-5</v>
      </c>
      <c r="L7" s="70"/>
      <c r="M7" s="71"/>
      <c r="N7" s="72">
        <f>分析係数表!H10</f>
        <v>1.1645238378928864E-3</v>
      </c>
      <c r="O7" s="73">
        <f t="shared" si="4"/>
        <v>1.7161003207110857E-2</v>
      </c>
      <c r="P7" s="67">
        <f>分析係数表!C10</f>
        <v>0.36396764732023823</v>
      </c>
      <c r="Q7" s="73">
        <f t="shared" si="5"/>
        <v>6.2460499629472021E-3</v>
      </c>
      <c r="R7" s="74">
        <v>1.276611584914557E-2</v>
      </c>
      <c r="S7" s="75">
        <f t="shared" si="6"/>
        <v>1.3085187808679795E-2</v>
      </c>
      <c r="T7" s="76">
        <f>分析係数表!F10</f>
        <v>0.526018207954001</v>
      </c>
      <c r="U7" s="77">
        <f t="shared" si="7"/>
        <v>6.8830470418632869E-3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投入係数表!U8</f>
        <v>4.5368714673024546E-5</v>
      </c>
      <c r="E8" s="68">
        <f t="shared" si="0"/>
        <v>4.536871467302455E-3</v>
      </c>
      <c r="F8" s="67">
        <f>分析係数表!C11</f>
        <v>1.3444674968404846E-2</v>
      </c>
      <c r="G8" s="68">
        <f t="shared" si="1"/>
        <v>6.0996762251311485E-5</v>
      </c>
      <c r="H8" s="68">
        <v>7.7720063486329391E-3</v>
      </c>
      <c r="I8" s="68">
        <f t="shared" si="2"/>
        <v>7.7720063486329391E-3</v>
      </c>
      <c r="J8" s="67">
        <f>分析係数表!G11</f>
        <v>0.34123955862637928</v>
      </c>
      <c r="K8" s="69">
        <f t="shared" si="3"/>
        <v>2.6521160160489217E-3</v>
      </c>
      <c r="L8" s="70"/>
      <c r="M8" s="71"/>
      <c r="N8" s="72">
        <f>分析係数表!H11</f>
        <v>-1.9911880294914216E-5</v>
      </c>
      <c r="O8" s="73">
        <f t="shared" si="4"/>
        <v>-2.9343138412599916E-4</v>
      </c>
      <c r="P8" s="67">
        <f>分析係数表!C11</f>
        <v>1.3444674968404846E-2</v>
      </c>
      <c r="Q8" s="73">
        <f t="shared" si="5"/>
        <v>-3.9450895851032079E-6</v>
      </c>
      <c r="R8" s="74">
        <v>1.410622257425387E-2</v>
      </c>
      <c r="S8" s="75">
        <f t="shared" si="6"/>
        <v>2.1878228922886808E-2</v>
      </c>
      <c r="T8" s="76">
        <f>分析係数表!F11</f>
        <v>0.57409508095287198</v>
      </c>
      <c r="U8" s="77">
        <f t="shared" si="7"/>
        <v>1.2560183604590167E-2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投入係数表!U9</f>
        <v>0</v>
      </c>
      <c r="E9" s="68">
        <f t="shared" si="0"/>
        <v>0</v>
      </c>
      <c r="F9" s="67">
        <f>分析係数表!C12</f>
        <v>0.28285269962977577</v>
      </c>
      <c r="G9" s="68">
        <f t="shared" si="1"/>
        <v>0</v>
      </c>
      <c r="H9" s="68">
        <v>1.6052913436781049E-3</v>
      </c>
      <c r="I9" s="68">
        <f t="shared" si="2"/>
        <v>1.6052913436781049E-3</v>
      </c>
      <c r="J9" s="67">
        <f>分析係数表!G12</f>
        <v>0.13743688539340115</v>
      </c>
      <c r="K9" s="69">
        <f t="shared" si="3"/>
        <v>2.2062624242410664E-4</v>
      </c>
      <c r="L9" s="70"/>
      <c r="M9" s="71"/>
      <c r="N9" s="72">
        <f>分析係数表!H12</f>
        <v>7.6503049889858399E-2</v>
      </c>
      <c r="O9" s="73">
        <f t="shared" si="4"/>
        <v>1.1273870416333893</v>
      </c>
      <c r="P9" s="67">
        <f>分析係数表!C12</f>
        <v>0.28285269962977577</v>
      </c>
      <c r="Q9" s="73">
        <f t="shared" si="5"/>
        <v>0.31888446825363059</v>
      </c>
      <c r="R9" s="74">
        <v>0.38826207427409193</v>
      </c>
      <c r="S9" s="75">
        <f t="shared" si="6"/>
        <v>0.38986736561777002</v>
      </c>
      <c r="T9" s="76">
        <f>分析係数表!F12</f>
        <v>0.33885954419874881</v>
      </c>
      <c r="U9" s="77">
        <f t="shared" si="7"/>
        <v>0.13211027781120449</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投入係数表!U10</f>
        <v>2.5609857213703853E-3</v>
      </c>
      <c r="E10" s="68">
        <f t="shared" si="0"/>
        <v>0.25609857213703852</v>
      </c>
      <c r="F10" s="67">
        <f>分析係数表!C13</f>
        <v>8.2857707463935726E-2</v>
      </c>
      <c r="G10" s="68">
        <f t="shared" si="1"/>
        <v>2.1219740572062377E-2</v>
      </c>
      <c r="H10" s="68">
        <v>2.4224659231949761E-2</v>
      </c>
      <c r="I10" s="68">
        <f t="shared" si="2"/>
        <v>2.4224659231949761E-2</v>
      </c>
      <c r="J10" s="67">
        <f>分析係数表!G13</f>
        <v>0.24536311575828371</v>
      </c>
      <c r="K10" s="69">
        <f t="shared" si="3"/>
        <v>5.9438378673338649E-3</v>
      </c>
      <c r="L10" s="70"/>
      <c r="M10" s="71"/>
      <c r="N10" s="72">
        <f>分析係数表!H13</f>
        <v>1.5229376832013421E-2</v>
      </c>
      <c r="O10" s="73">
        <f t="shared" si="4"/>
        <v>0.22442768121378839</v>
      </c>
      <c r="P10" s="67">
        <f>分析係数表!C13</f>
        <v>8.2857707463935726E-2</v>
      </c>
      <c r="Q10" s="73">
        <f t="shared" si="5"/>
        <v>1.8595563156821503E-2</v>
      </c>
      <c r="R10" s="74">
        <v>2.0593668838696139E-2</v>
      </c>
      <c r="S10" s="75">
        <f t="shared" si="6"/>
        <v>4.4818328070645896E-2</v>
      </c>
      <c r="T10" s="76">
        <f>分析係数表!F13</f>
        <v>0.38525314111513148</v>
      </c>
      <c r="U10" s="77">
        <f t="shared" si="7"/>
        <v>1.7266401668744803E-2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投入係数表!U11</f>
        <v>7.4013582454510044E-3</v>
      </c>
      <c r="E11" s="68">
        <f t="shared" si="0"/>
        <v>0.74013582454510041</v>
      </c>
      <c r="F11" s="67">
        <f>分析係数表!C14</f>
        <v>0.18904232356765083</v>
      </c>
      <c r="G11" s="68">
        <f t="shared" si="1"/>
        <v>0.13991699602766491</v>
      </c>
      <c r="H11" s="68">
        <v>0.18267015274094631</v>
      </c>
      <c r="I11" s="68">
        <f t="shared" si="2"/>
        <v>0.18267015274094631</v>
      </c>
      <c r="J11" s="67">
        <f>分析係数表!G14</f>
        <v>0.16324783844948645</v>
      </c>
      <c r="K11" s="69">
        <f t="shared" si="3"/>
        <v>2.9820507584197017E-2</v>
      </c>
      <c r="L11" s="70"/>
      <c r="M11" s="71"/>
      <c r="N11" s="72">
        <f>分析係数表!H14</f>
        <v>1.012936620163862E-3</v>
      </c>
      <c r="O11" s="73">
        <f t="shared" si="4"/>
        <v>1.4927138476345185E-2</v>
      </c>
      <c r="P11" s="67">
        <f>分析係数表!C14</f>
        <v>0.18904232356765083</v>
      </c>
      <c r="Q11" s="73">
        <f t="shared" si="5"/>
        <v>2.8218609417843769E-3</v>
      </c>
      <c r="R11" s="74">
        <v>1.6304239338465441E-2</v>
      </c>
      <c r="S11" s="75">
        <f t="shared" si="6"/>
        <v>0.19897439207941175</v>
      </c>
      <c r="T11" s="76">
        <f>分析係数表!F14</f>
        <v>0.31391081065397786</v>
      </c>
      <c r="U11" s="77">
        <f t="shared" si="7"/>
        <v>6.2460212717030575E-2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投入係数表!U12</f>
        <v>1.3754542738111442E-2</v>
      </c>
      <c r="E12" s="68">
        <f t="shared" si="0"/>
        <v>1.3754542738111442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9.991338629490272E-2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投入係数表!U13</f>
        <v>1.0544315065385704E-3</v>
      </c>
      <c r="E13" s="68">
        <f t="shared" si="0"/>
        <v>0.10544315065385704</v>
      </c>
      <c r="F13" s="67">
        <f>分析係数表!C16</f>
        <v>0.18624360370728099</v>
      </c>
      <c r="G13" s="68">
        <f t="shared" si="1"/>
        <v>1.9638112364024077E-2</v>
      </c>
      <c r="H13" s="68">
        <v>4.80568955925798E-2</v>
      </c>
      <c r="I13" s="68">
        <f t="shared" si="2"/>
        <v>4.80568955925798E-2</v>
      </c>
      <c r="J13" s="67">
        <f>分析係数表!G16</f>
        <v>3.3443467200273011E-2</v>
      </c>
      <c r="K13" s="69">
        <f t="shared" si="3"/>
        <v>1.6071892114973871E-3</v>
      </c>
      <c r="L13" s="70"/>
      <c r="M13" s="71"/>
      <c r="N13" s="72">
        <f>分析係数表!H16</f>
        <v>1.544069969062719E-2</v>
      </c>
      <c r="O13" s="73">
        <f t="shared" si="4"/>
        <v>0.2275418400969321</v>
      </c>
      <c r="P13" s="67">
        <f>分析係数表!C16</f>
        <v>0.18624360370728099</v>
      </c>
      <c r="Q13" s="73">
        <f t="shared" si="5"/>
        <v>4.2378212293838521E-2</v>
      </c>
      <c r="R13" s="74">
        <v>7.7513820910869197E-2</v>
      </c>
      <c r="S13" s="75">
        <f t="shared" si="6"/>
        <v>0.125570716503449</v>
      </c>
      <c r="T13" s="76">
        <f>分析係数表!F16</f>
        <v>0.28910915662276826</v>
      </c>
      <c r="U13" s="77">
        <f t="shared" si="7"/>
        <v>3.6303643944828871E-2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投入係数表!U14</f>
        <v>4.0384413812739849E-2</v>
      </c>
      <c r="E14" s="68">
        <f t="shared" si="0"/>
        <v>4.0384413812739846</v>
      </c>
      <c r="F14" s="67">
        <f>分析係数表!C17</f>
        <v>8.6758716707685424E-2</v>
      </c>
      <c r="G14" s="68">
        <f t="shared" si="1"/>
        <v>0.35036999173854344</v>
      </c>
      <c r="H14" s="68">
        <v>0.36556009106771997</v>
      </c>
      <c r="I14" s="68">
        <f t="shared" si="2"/>
        <v>0.36556009106771997</v>
      </c>
      <c r="J14" s="67">
        <f>分析係数表!G17</f>
        <v>0.21883055467982124</v>
      </c>
      <c r="K14" s="69">
        <f t="shared" si="3"/>
        <v>7.999571749715513E-2</v>
      </c>
      <c r="L14" s="70"/>
      <c r="M14" s="71"/>
      <c r="N14" s="72">
        <f>分析係数表!H17</f>
        <v>2.866347284388861E-3</v>
      </c>
      <c r="O14" s="73">
        <f t="shared" si="4"/>
        <v>4.2239921021363591E-2</v>
      </c>
      <c r="P14" s="67">
        <f>分析係数表!C17</f>
        <v>8.6758716707685424E-2</v>
      </c>
      <c r="Q14" s="73">
        <f t="shared" si="5"/>
        <v>3.6646813416474902E-3</v>
      </c>
      <c r="R14" s="74">
        <v>7.7037435609866823E-3</v>
      </c>
      <c r="S14" s="75">
        <f t="shared" si="6"/>
        <v>0.37326383462870666</v>
      </c>
      <c r="T14" s="76">
        <f>分析係数表!F17</f>
        <v>0.34508465775272146</v>
      </c>
      <c r="U14" s="77">
        <f t="shared" si="7"/>
        <v>0.12880762262431567</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投入係数表!U15</f>
        <v>9.2427022858010011E-3</v>
      </c>
      <c r="E15" s="68">
        <f t="shared" si="0"/>
        <v>0.92427022858010011</v>
      </c>
      <c r="F15" s="67">
        <f>分析係数表!C18</f>
        <v>0.36451017494166671</v>
      </c>
      <c r="G15" s="68">
        <f t="shared" si="1"/>
        <v>0.33690590271310655</v>
      </c>
      <c r="H15" s="68">
        <v>0.3602163039027601</v>
      </c>
      <c r="I15" s="68">
        <f t="shared" si="2"/>
        <v>0.3602163039027601</v>
      </c>
      <c r="J15" s="67">
        <f>分析係数表!G18</f>
        <v>0.21601264645713222</v>
      </c>
      <c r="K15" s="69">
        <f t="shared" si="3"/>
        <v>7.7811277103041823E-2</v>
      </c>
      <c r="L15" s="70"/>
      <c r="M15" s="71"/>
      <c r="N15" s="72">
        <f>分析係数表!H18</f>
        <v>4.846294736294444E-4</v>
      </c>
      <c r="O15" s="73">
        <f t="shared" si="4"/>
        <v>7.1417412684860121E-3</v>
      </c>
      <c r="P15" s="67">
        <f>分析係数表!C18</f>
        <v>0.36451017494166671</v>
      </c>
      <c r="Q15" s="73">
        <f t="shared" si="5"/>
        <v>2.6032373591639568E-3</v>
      </c>
      <c r="R15" s="74">
        <v>7.1180320853733488E-3</v>
      </c>
      <c r="S15" s="75">
        <f t="shared" si="6"/>
        <v>0.36733433598813348</v>
      </c>
      <c r="T15" s="76">
        <f>分析係数表!F18</f>
        <v>0.4650429076224129</v>
      </c>
      <c r="U15" s="77">
        <f t="shared" si="7"/>
        <v>0.17082622767746994</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投入係数表!U16</f>
        <v>4.5985103417202876E-2</v>
      </c>
      <c r="E16" s="68">
        <f t="shared" si="0"/>
        <v>4.5985103417202877</v>
      </c>
      <c r="F16" s="67">
        <f>分析係数表!C19</f>
        <v>0.20084535872916243</v>
      </c>
      <c r="G16" s="68">
        <f t="shared" si="1"/>
        <v>0.92358945920257451</v>
      </c>
      <c r="H16" s="68">
        <v>1.0694963485675173</v>
      </c>
      <c r="I16" s="68">
        <f t="shared" si="2"/>
        <v>1.0694963485675173</v>
      </c>
      <c r="J16" s="67">
        <f>分析係数表!G19</f>
        <v>5.7675100625652016E-2</v>
      </c>
      <c r="K16" s="69">
        <f t="shared" si="3"/>
        <v>6.1683309522398963E-2</v>
      </c>
      <c r="L16" s="70"/>
      <c r="M16" s="71"/>
      <c r="N16" s="72">
        <f>分析係数表!H19</f>
        <v>-1.1304809457757749E-4</v>
      </c>
      <c r="O16" s="73">
        <f t="shared" si="4"/>
        <v>-1.6659330195540601E-3</v>
      </c>
      <c r="P16" s="67">
        <f>分析係数表!C19</f>
        <v>0.20084535872916243</v>
      </c>
      <c r="Q16" s="73">
        <f t="shared" si="5"/>
        <v>-3.3459491493109195E-4</v>
      </c>
      <c r="R16" s="74">
        <v>8.2814010899873993E-4</v>
      </c>
      <c r="S16" s="75">
        <f t="shared" si="6"/>
        <v>1.070324488676516</v>
      </c>
      <c r="T16" s="76">
        <f>分析係数表!F19</f>
        <v>0.24248712237187039</v>
      </c>
      <c r="U16" s="77">
        <f t="shared" si="7"/>
        <v>0.25953990526331194</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投入係数表!U17</f>
        <v>6.6845325536172159E-2</v>
      </c>
      <c r="E17" s="68">
        <f t="shared" si="0"/>
        <v>6.684532553617216</v>
      </c>
      <c r="F17" s="67">
        <f>分析係数表!C20</f>
        <v>4.0655503382211911E-2</v>
      </c>
      <c r="G17" s="68">
        <f t="shared" si="1"/>
        <v>0.27176303584209033</v>
      </c>
      <c r="H17" s="68">
        <v>0.27909149694561836</v>
      </c>
      <c r="I17" s="68">
        <f t="shared" si="2"/>
        <v>0.27909149694561836</v>
      </c>
      <c r="J17" s="67">
        <f>分析係数表!G20</f>
        <v>0.10009738747512385</v>
      </c>
      <c r="K17" s="69">
        <f t="shared" si="3"/>
        <v>2.7936329710777905E-2</v>
      </c>
      <c r="L17" s="70"/>
      <c r="M17" s="71"/>
      <c r="N17" s="72">
        <f>分析係数表!H20</f>
        <v>5.4629207067175944E-4</v>
      </c>
      <c r="O17" s="73">
        <f t="shared" si="4"/>
        <v>8.0504320064245915E-3</v>
      </c>
      <c r="P17" s="67">
        <f>分析係数表!C20</f>
        <v>4.0655503382211911E-2</v>
      </c>
      <c r="Q17" s="73">
        <f t="shared" si="5"/>
        <v>3.2729436566546199E-4</v>
      </c>
      <c r="R17" s="74">
        <v>5.9883086028316758E-4</v>
      </c>
      <c r="S17" s="75">
        <f t="shared" si="6"/>
        <v>0.27969032780590153</v>
      </c>
      <c r="T17" s="76">
        <f>分析係数表!F20</f>
        <v>0.22636236609222171</v>
      </c>
      <c r="U17" s="77">
        <f t="shared" si="7"/>
        <v>6.3311364375252976E-2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投入係数表!U18</f>
        <v>2.8186487319444248E-2</v>
      </c>
      <c r="E18" s="68">
        <f t="shared" si="0"/>
        <v>2.8186487319444247</v>
      </c>
      <c r="F18" s="67">
        <f>分析係数表!C21</f>
        <v>0.20026093416848378</v>
      </c>
      <c r="G18" s="68">
        <f t="shared" si="1"/>
        <v>0.56446522815200273</v>
      </c>
      <c r="H18" s="68">
        <v>0.5831395792843771</v>
      </c>
      <c r="I18" s="68">
        <f t="shared" si="2"/>
        <v>0.5831395792843771</v>
      </c>
      <c r="J18" s="67">
        <f>分析係数表!G21</f>
        <v>0.28530595433635869</v>
      </c>
      <c r="K18" s="69">
        <f t="shared" si="3"/>
        <v>0.1663731941790319</v>
      </c>
      <c r="L18" s="70"/>
      <c r="M18" s="71"/>
      <c r="N18" s="72">
        <f>分析係数表!H21</f>
        <v>9.3136214282663271E-4</v>
      </c>
      <c r="O18" s="73">
        <f t="shared" si="4"/>
        <v>1.3725016354280608E-2</v>
      </c>
      <c r="P18" s="67">
        <f>分析係数表!C21</f>
        <v>0.20026093416848378</v>
      </c>
      <c r="Q18" s="73">
        <f t="shared" si="5"/>
        <v>2.7485845965859522E-3</v>
      </c>
      <c r="R18" s="74">
        <v>8.1564718552922869E-3</v>
      </c>
      <c r="S18" s="75">
        <f t="shared" si="6"/>
        <v>0.59129605113966943</v>
      </c>
      <c r="T18" s="76">
        <f>分析係数表!F21</f>
        <v>0.42843035575162391</v>
      </c>
      <c r="U18" s="77">
        <f t="shared" si="7"/>
        <v>0.25332917754429896</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投入係数表!U19</f>
        <v>1.3666934185639393E-2</v>
      </c>
      <c r="E19" s="68">
        <f t="shared" si="0"/>
        <v>1.3666934185639392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6.3892317511306273E-4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投入係数表!U20</f>
        <v>2.4248795773513117E-3</v>
      </c>
      <c r="E20" s="68">
        <f t="shared" si="0"/>
        <v>0.24248795773513118</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3.3602626246687003E-4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投入係数表!U21</f>
        <v>9.6212963875552053E-4</v>
      </c>
      <c r="E21" s="68">
        <f t="shared" si="0"/>
        <v>9.6212963875552046E-2</v>
      </c>
      <c r="F21" s="67">
        <f>分析係数表!C24</f>
        <v>0.65025853558407531</v>
      </c>
      <c r="G21" s="68">
        <f t="shared" si="1"/>
        <v>6.2563300993920018E-2</v>
      </c>
      <c r="H21" s="68">
        <v>8.2443286204409535E-2</v>
      </c>
      <c r="I21" s="68">
        <f t="shared" si="2"/>
        <v>8.2443286204409535E-2</v>
      </c>
      <c r="J21" s="67">
        <f>分析係数表!G24</f>
        <v>0.20860957299762456</v>
      </c>
      <c r="K21" s="69">
        <f t="shared" si="3"/>
        <v>1.7198458731622825E-2</v>
      </c>
      <c r="L21" s="70"/>
      <c r="M21" s="71"/>
      <c r="N21" s="72">
        <f>分析係数表!H24</f>
        <v>1.012294301444671E-3</v>
      </c>
      <c r="O21" s="73">
        <f t="shared" si="4"/>
        <v>1.491767294782499E-2</v>
      </c>
      <c r="P21" s="67">
        <f>分析係数表!C24</f>
        <v>0.65025853558407531</v>
      </c>
      <c r="Q21" s="73">
        <f t="shared" si="5"/>
        <v>9.7003441653748541E-3</v>
      </c>
      <c r="R21" s="74">
        <v>2.0242473767042996E-2</v>
      </c>
      <c r="S21" s="75">
        <f t="shared" si="6"/>
        <v>0.10268575997145253</v>
      </c>
      <c r="T21" s="76">
        <f>分析係数表!F24</f>
        <v>0.3934811577649211</v>
      </c>
      <c r="U21" s="77">
        <f t="shared" si="7"/>
        <v>4.0404911719537931E-2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投入係数表!U22</f>
        <v>0.15036600037233636</v>
      </c>
      <c r="E22" s="68">
        <f t="shared" si="0"/>
        <v>15.036600037233635</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6.3466368727897564E-3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66">
        <f>最終需要_まとめ!C24</f>
        <v>100</v>
      </c>
      <c r="D23" s="67">
        <f>投入係数表!U23</f>
        <v>0.11913198697761446</v>
      </c>
      <c r="E23" s="68">
        <f t="shared" si="0"/>
        <v>11.913198697761446</v>
      </c>
      <c r="F23" s="67">
        <f>分析係数表!C26</f>
        <v>0</v>
      </c>
      <c r="G23" s="68">
        <f t="shared" si="1"/>
        <v>0</v>
      </c>
      <c r="H23" s="68">
        <v>0</v>
      </c>
      <c r="I23" s="68">
        <f t="shared" si="2"/>
        <v>100</v>
      </c>
      <c r="J23" s="67">
        <f>分析係数表!G26</f>
        <v>0.19662644495445136</v>
      </c>
      <c r="K23" s="69">
        <f t="shared" si="3"/>
        <v>19.662644495445136</v>
      </c>
      <c r="L23" s="70"/>
      <c r="M23" s="71"/>
      <c r="N23" s="72">
        <f>分析係数表!H26</f>
        <v>9.677494982687905E-3</v>
      </c>
      <c r="O23" s="73">
        <f t="shared" si="4"/>
        <v>0.1426123854494957</v>
      </c>
      <c r="P23" s="67">
        <f>分析係数表!C26</f>
        <v>0</v>
      </c>
      <c r="Q23" s="73">
        <f t="shared" si="5"/>
        <v>0</v>
      </c>
      <c r="R23" s="74">
        <v>0</v>
      </c>
      <c r="S23" s="75">
        <f t="shared" si="6"/>
        <v>100</v>
      </c>
      <c r="T23" s="76">
        <f>分析係数表!F26</f>
        <v>0.33616183802743088</v>
      </c>
      <c r="U23" s="77">
        <f t="shared" si="7"/>
        <v>33.616183802743087</v>
      </c>
      <c r="V23" s="78">
        <f>分析係数表!D26</f>
        <v>2.7602951782442934E-2</v>
      </c>
      <c r="W23" s="158">
        <f t="shared" si="8"/>
        <v>3</v>
      </c>
      <c r="X23" s="67">
        <f>分析係数表!E26</f>
        <v>3.0142035365695308E-2</v>
      </c>
      <c r="Y23" s="157">
        <f t="shared" si="9"/>
        <v>3</v>
      </c>
    </row>
    <row r="24" spans="1:25" x14ac:dyDescent="0.15">
      <c r="A24" s="6" t="s">
        <v>12</v>
      </c>
      <c r="B24" s="5" t="s">
        <v>361</v>
      </c>
      <c r="C24" s="81"/>
      <c r="D24" s="67">
        <f>投入係数表!U24</f>
        <v>3.9110960925021157E-5</v>
      </c>
      <c r="E24" s="68">
        <f t="shared" si="0"/>
        <v>3.9110960925021155E-3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0.13317525351486278</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投入係数表!U25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0.10824305139267303</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投入係数表!U26</f>
        <v>4.1301174736822341E-3</v>
      </c>
      <c r="E26" s="68">
        <f t="shared" si="0"/>
        <v>0.41301174736822338</v>
      </c>
      <c r="F26" s="67">
        <f>分析係数表!C29</f>
        <v>0.21798273531536294</v>
      </c>
      <c r="G26" s="68">
        <f t="shared" si="1"/>
        <v>9.0029430408702982E-2</v>
      </c>
      <c r="H26" s="68">
        <v>0.11562416120963427</v>
      </c>
      <c r="I26" s="68">
        <f t="shared" si="2"/>
        <v>0.11562416120963427</v>
      </c>
      <c r="J26" s="67">
        <f>分析係数表!G29</f>
        <v>0.25500731246508535</v>
      </c>
      <c r="K26" s="69">
        <f t="shared" si="3"/>
        <v>2.9485006606098606E-2</v>
      </c>
      <c r="L26" s="70"/>
      <c r="M26" s="71"/>
      <c r="N26" s="72">
        <f>分析係数表!H29</f>
        <v>1.0983971257521954E-2</v>
      </c>
      <c r="O26" s="73">
        <f t="shared" si="4"/>
        <v>0.16186527045956933</v>
      </c>
      <c r="P26" s="67">
        <f>分析係数表!C29</f>
        <v>0.21798273531536294</v>
      </c>
      <c r="Q26" s="73">
        <f t="shared" si="5"/>
        <v>3.5283834407337941E-2</v>
      </c>
      <c r="R26" s="74">
        <v>5.4419969897948103E-2</v>
      </c>
      <c r="S26" s="75">
        <f t="shared" si="6"/>
        <v>0.17004413110758237</v>
      </c>
      <c r="T26" s="76">
        <f>分析係数表!F29</f>
        <v>0.40506035137493174</v>
      </c>
      <c r="U26" s="77">
        <f t="shared" si="7"/>
        <v>6.887813549568228E-2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投入係数表!U27</f>
        <v>1.7474777341299453E-3</v>
      </c>
      <c r="E27" s="68">
        <f t="shared" si="0"/>
        <v>0.17474777341299452</v>
      </c>
      <c r="F27" s="67">
        <f>分析係数表!C30</f>
        <v>1</v>
      </c>
      <c r="G27" s="68">
        <f t="shared" si="1"/>
        <v>0.17474777341299452</v>
      </c>
      <c r="H27" s="68">
        <v>0.22927582690297085</v>
      </c>
      <c r="I27" s="68">
        <f t="shared" si="2"/>
        <v>0.22927582690297085</v>
      </c>
      <c r="J27" s="67">
        <f>分析係数表!G30</f>
        <v>0.34480244300890089</v>
      </c>
      <c r="K27" s="69">
        <f t="shared" si="3"/>
        <v>7.9054865239030228E-2</v>
      </c>
      <c r="L27" s="70"/>
      <c r="M27" s="71"/>
      <c r="N27" s="72">
        <f>分析係数表!H30</f>
        <v>0</v>
      </c>
      <c r="O27" s="73">
        <f t="shared" si="4"/>
        <v>0</v>
      </c>
      <c r="P27" s="67">
        <f>分析係数表!C30</f>
        <v>1</v>
      </c>
      <c r="Q27" s="73">
        <f t="shared" si="5"/>
        <v>0</v>
      </c>
      <c r="R27" s="74">
        <v>9.035099309658956E-2</v>
      </c>
      <c r="S27" s="75">
        <f t="shared" si="6"/>
        <v>0.31962681999956044</v>
      </c>
      <c r="T27" s="76">
        <f>分析係数表!F30</f>
        <v>0.4506615325054556</v>
      </c>
      <c r="U27" s="77">
        <f t="shared" si="7"/>
        <v>0.14404351253084732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投入係数表!U28</f>
        <v>9.2771199314150184E-3</v>
      </c>
      <c r="E28" s="68">
        <f t="shared" si="0"/>
        <v>0.92771199314150188</v>
      </c>
      <c r="F28" s="67">
        <f>分析係数表!C31</f>
        <v>0.99579475994795519</v>
      </c>
      <c r="G28" s="68">
        <f t="shared" si="1"/>
        <v>0.92381074151118092</v>
      </c>
      <c r="H28" s="68">
        <v>1.2333009092118969</v>
      </c>
      <c r="I28" s="68">
        <f t="shared" si="2"/>
        <v>1.2333009092118969</v>
      </c>
      <c r="J28" s="67">
        <f>分析係数表!G31</f>
        <v>7.0701677135993485E-2</v>
      </c>
      <c r="K28" s="69">
        <f t="shared" si="3"/>
        <v>8.7196442694626744E-2</v>
      </c>
      <c r="L28" s="70"/>
      <c r="M28" s="71"/>
      <c r="N28" s="72">
        <f>分析係数表!H31</f>
        <v>0.174828557104864</v>
      </c>
      <c r="O28" s="73">
        <f t="shared" si="4"/>
        <v>2.5763606819760936</v>
      </c>
      <c r="P28" s="67">
        <f>分析係数表!C31</f>
        <v>0.99579475994795519</v>
      </c>
      <c r="Q28" s="73">
        <f t="shared" si="5"/>
        <v>2.5655264668477344</v>
      </c>
      <c r="R28" s="74">
        <v>2.9362844126288881</v>
      </c>
      <c r="S28" s="75">
        <f t="shared" si="6"/>
        <v>4.1695853218407848</v>
      </c>
      <c r="T28" s="76">
        <f>分析係数表!F31</f>
        <v>0.32317167652288298</v>
      </c>
      <c r="U28" s="77">
        <f t="shared" si="7"/>
        <v>1.347491878864491</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投入係数表!U29</f>
        <v>5.8040666012731403E-4</v>
      </c>
      <c r="E29" s="68">
        <f t="shared" si="0"/>
        <v>5.8040666012731404E-2</v>
      </c>
      <c r="F29" s="67">
        <f>分析係数表!C32</f>
        <v>0.99964031202931458</v>
      </c>
      <c r="G29" s="68">
        <f t="shared" si="1"/>
        <v>5.8019789483356052E-2</v>
      </c>
      <c r="H29" s="68">
        <v>8.1734683698160143E-2</v>
      </c>
      <c r="I29" s="68">
        <f t="shared" si="2"/>
        <v>8.1734683698160143E-2</v>
      </c>
      <c r="J29" s="67">
        <f>分析係数表!G32</f>
        <v>0.14056358670308441</v>
      </c>
      <c r="K29" s="69">
        <f t="shared" si="3"/>
        <v>1.1488920298655513E-2</v>
      </c>
      <c r="L29" s="70"/>
      <c r="M29" s="71"/>
      <c r="N29" s="72">
        <f>分析係数表!H32</f>
        <v>5.58720937888101E-3</v>
      </c>
      <c r="O29" s="73">
        <f t="shared" si="4"/>
        <v>8.2335899832903348E-2</v>
      </c>
      <c r="P29" s="67">
        <f>分析係数表!C32</f>
        <v>0.99964031202931458</v>
      </c>
      <c r="Q29" s="73">
        <f t="shared" si="5"/>
        <v>8.2306284600177887E-2</v>
      </c>
      <c r="R29" s="74">
        <v>0.11977034534569997</v>
      </c>
      <c r="S29" s="75">
        <f t="shared" si="6"/>
        <v>0.20150502904386011</v>
      </c>
      <c r="T29" s="76">
        <f>分析係数表!F32</f>
        <v>0.48930784091666113</v>
      </c>
      <c r="U29" s="77">
        <f t="shared" si="7"/>
        <v>9.8597990695300286E-2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投入係数表!U30</f>
        <v>2.2997245023912441E-4</v>
      </c>
      <c r="E30" s="68">
        <f t="shared" si="0"/>
        <v>2.2997245023912441E-2</v>
      </c>
      <c r="F30" s="67">
        <f>分析係数表!C33</f>
        <v>0.86108134654879898</v>
      </c>
      <c r="G30" s="68">
        <f t="shared" si="1"/>
        <v>1.9802498712103191E-2</v>
      </c>
      <c r="H30" s="68">
        <v>4.4398929620622328E-2</v>
      </c>
      <c r="I30" s="68">
        <f t="shared" si="2"/>
        <v>4.4398929620622328E-2</v>
      </c>
      <c r="J30" s="67">
        <f>分析係数表!G33</f>
        <v>0.50957339603627816</v>
      </c>
      <c r="K30" s="69">
        <f t="shared" si="3"/>
        <v>2.2624513347156223E-2</v>
      </c>
      <c r="L30" s="70"/>
      <c r="M30" s="71"/>
      <c r="N30" s="72">
        <f>分析係数表!H33</f>
        <v>9.6636851302253027E-4</v>
      </c>
      <c r="O30" s="73">
        <f t="shared" si="4"/>
        <v>1.4240887658631154E-2</v>
      </c>
      <c r="P30" s="67">
        <f>分析係数表!C33</f>
        <v>0.86108134654879898</v>
      </c>
      <c r="Q30" s="73">
        <f t="shared" si="5"/>
        <v>1.2262562721144288E-2</v>
      </c>
      <c r="R30" s="74">
        <v>6.5121649586228111E-2</v>
      </c>
      <c r="S30" s="75">
        <f t="shared" si="6"/>
        <v>0.10952057920685043</v>
      </c>
      <c r="T30" s="76">
        <f>分析係数表!F33</f>
        <v>0.6614299372109248</v>
      </c>
      <c r="U30" s="77">
        <f t="shared" si="7"/>
        <v>7.2440189828091195E-2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投入係数表!U31</f>
        <v>5.2059817868077167E-2</v>
      </c>
      <c r="E31" s="68">
        <f t="shared" si="0"/>
        <v>5.2059817868077163</v>
      </c>
      <c r="F31" s="67">
        <f>分析係数表!C34</f>
        <v>0.32336264537596071</v>
      </c>
      <c r="G31" s="68">
        <f t="shared" si="1"/>
        <v>1.6834200423612138</v>
      </c>
      <c r="H31" s="68">
        <v>1.7825559801035318</v>
      </c>
      <c r="I31" s="68">
        <f t="shared" si="2"/>
        <v>1.7825559801035318</v>
      </c>
      <c r="J31" s="67">
        <f>分析係数表!G34</f>
        <v>0.42577322034702936</v>
      </c>
      <c r="K31" s="69">
        <f t="shared" si="3"/>
        <v>0.75896460009753597</v>
      </c>
      <c r="L31" s="70"/>
      <c r="M31" s="71"/>
      <c r="N31" s="72">
        <f>分析係数表!H34</f>
        <v>0.1563846962426603</v>
      </c>
      <c r="O31" s="73">
        <f t="shared" si="4"/>
        <v>2.3045627632829966</v>
      </c>
      <c r="P31" s="67">
        <f>分析係数表!C34</f>
        <v>0.32336264537596071</v>
      </c>
      <c r="Q31" s="73">
        <f t="shared" si="5"/>
        <v>0.74520951157012372</v>
      </c>
      <c r="R31" s="74">
        <v>0.83944643711839517</v>
      </c>
      <c r="S31" s="75">
        <f t="shared" si="6"/>
        <v>2.622002417221927</v>
      </c>
      <c r="T31" s="76">
        <f>分析係数表!F34</f>
        <v>0.70466108064911737</v>
      </c>
      <c r="U31" s="77">
        <f t="shared" si="7"/>
        <v>1.8476230567842009</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投入係数表!U32</f>
        <v>5.7806000247181272E-3</v>
      </c>
      <c r="E32" s="68">
        <f t="shared" si="0"/>
        <v>0.57806000247181277</v>
      </c>
      <c r="F32" s="67">
        <f>分析係数表!C35</f>
        <v>0.71309503437584931</v>
      </c>
      <c r="G32" s="68">
        <f t="shared" si="1"/>
        <v>0.41221171733394085</v>
      </c>
      <c r="H32" s="68">
        <v>0.53248105822213165</v>
      </c>
      <c r="I32" s="68">
        <f t="shared" si="2"/>
        <v>0.53248105822213165</v>
      </c>
      <c r="J32" s="67">
        <f>分析係数表!G35</f>
        <v>0.31495703902204752</v>
      </c>
      <c r="K32" s="69">
        <f t="shared" si="3"/>
        <v>0.16770865743296909</v>
      </c>
      <c r="L32" s="70"/>
      <c r="M32" s="71"/>
      <c r="N32" s="72">
        <f>分析係数表!H35</f>
        <v>4.5217953193592612E-2</v>
      </c>
      <c r="O32" s="73">
        <f t="shared" si="4"/>
        <v>0.66635427676458359</v>
      </c>
      <c r="P32" s="67">
        <f>分析係数表!C35</f>
        <v>0.71309503437584931</v>
      </c>
      <c r="Q32" s="73">
        <f t="shared" si="5"/>
        <v>0.47517392589593493</v>
      </c>
      <c r="R32" s="74">
        <v>0.71428426345562035</v>
      </c>
      <c r="S32" s="75">
        <f t="shared" si="6"/>
        <v>1.2467653216777519</v>
      </c>
      <c r="T32" s="76">
        <f>分析係数表!F35</f>
        <v>0.6471226839613694</v>
      </c>
      <c r="U32" s="77">
        <f t="shared" si="7"/>
        <v>0.80681012123406692</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投入係数表!U33</f>
        <v>1.8663750553420098E-3</v>
      </c>
      <c r="E33" s="68">
        <f t="shared" si="0"/>
        <v>0.18663750553420097</v>
      </c>
      <c r="F33" s="67">
        <f>分析係数表!C36</f>
        <v>0.97060797996518033</v>
      </c>
      <c r="G33" s="68">
        <f t="shared" si="1"/>
        <v>0.18115185223229097</v>
      </c>
      <c r="H33" s="68">
        <v>0.29260952660745826</v>
      </c>
      <c r="I33" s="68">
        <f t="shared" si="2"/>
        <v>0.29260952660745826</v>
      </c>
      <c r="J33" s="67">
        <f>分析係数表!G36</f>
        <v>5.0335711627756477E-2</v>
      </c>
      <c r="K33" s="69">
        <f t="shared" si="3"/>
        <v>1.4728708750847355E-2</v>
      </c>
      <c r="L33" s="70"/>
      <c r="M33" s="71"/>
      <c r="N33" s="72">
        <f>分析係数表!H36</f>
        <v>0.16953071230897843</v>
      </c>
      <c r="O33" s="73">
        <f t="shared" si="4"/>
        <v>2.4982890027415374</v>
      </c>
      <c r="P33" s="67">
        <f>分析係数表!C36</f>
        <v>0.97060797996518033</v>
      </c>
      <c r="Q33" s="73">
        <f t="shared" si="5"/>
        <v>2.4248592423201885</v>
      </c>
      <c r="R33" s="74">
        <v>2.5704379045458854</v>
      </c>
      <c r="S33" s="75">
        <f t="shared" si="6"/>
        <v>2.8630474311533436</v>
      </c>
      <c r="T33" s="76">
        <f>分析係数表!F36</f>
        <v>0.84929702794091477</v>
      </c>
      <c r="U33" s="77">
        <f t="shared" si="7"/>
        <v>2.4315776741324053</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投入係数表!U34</f>
        <v>1.8494791202224005E-2</v>
      </c>
      <c r="E34" s="68">
        <f t="shared" si="0"/>
        <v>1.8494791202224006</v>
      </c>
      <c r="F34" s="67">
        <f>分析係数表!C37</f>
        <v>0.36942311263039118</v>
      </c>
      <c r="G34" s="68">
        <f t="shared" si="1"/>
        <v>0.68324033333747669</v>
      </c>
      <c r="H34" s="68">
        <v>0.8003035830187949</v>
      </c>
      <c r="I34" s="68">
        <f t="shared" si="2"/>
        <v>0.8003035830187949</v>
      </c>
      <c r="J34" s="67">
        <f>分析係数表!G37</f>
        <v>0.39597111115274369</v>
      </c>
      <c r="K34" s="69">
        <f t="shared" si="3"/>
        <v>0.31689709902747426</v>
      </c>
      <c r="L34" s="70"/>
      <c r="M34" s="71"/>
      <c r="N34" s="72">
        <f>分析係数表!H37</f>
        <v>4.1543568960461748E-2</v>
      </c>
      <c r="O34" s="73">
        <f t="shared" si="4"/>
        <v>0.61220672086481653</v>
      </c>
      <c r="P34" s="67">
        <f>分析係数表!C37</f>
        <v>0.36942311263039118</v>
      </c>
      <c r="Q34" s="73">
        <f t="shared" si="5"/>
        <v>0.22616331239512558</v>
      </c>
      <c r="R34" s="74">
        <v>0.32321125728646161</v>
      </c>
      <c r="S34" s="75">
        <f t="shared" si="6"/>
        <v>1.1235148403052566</v>
      </c>
      <c r="T34" s="76">
        <f>分析係数表!F37</f>
        <v>0.66956741667759523</v>
      </c>
      <c r="U34" s="77">
        <f t="shared" si="7"/>
        <v>0.75226892922213162</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投入係数表!U35</f>
        <v>1.2204184247043602E-2</v>
      </c>
      <c r="E35" s="68">
        <f t="shared" si="0"/>
        <v>1.2204184247043603</v>
      </c>
      <c r="F35" s="67">
        <f>分析係数表!C38</f>
        <v>0.27616293516884927</v>
      </c>
      <c r="G35" s="68">
        <f t="shared" si="1"/>
        <v>0.33703433430049939</v>
      </c>
      <c r="H35" s="68">
        <v>0.43214581554882725</v>
      </c>
      <c r="I35" s="68">
        <f t="shared" si="2"/>
        <v>0.43214581554882725</v>
      </c>
      <c r="J35" s="67">
        <f>分析係数表!G38</f>
        <v>0.16816004220594116</v>
      </c>
      <c r="K35" s="69">
        <f t="shared" si="3"/>
        <v>7.2669658581811652E-2</v>
      </c>
      <c r="L35" s="70"/>
      <c r="M35" s="71"/>
      <c r="N35" s="72">
        <f>分析係数表!H38</f>
        <v>1.978405886979525E-2</v>
      </c>
      <c r="O35" s="73">
        <f t="shared" si="4"/>
        <v>0.29154774395048066</v>
      </c>
      <c r="P35" s="67">
        <f>分析係数表!C38</f>
        <v>0.27616293516884927</v>
      </c>
      <c r="Q35" s="73">
        <f t="shared" si="5"/>
        <v>8.0514680711220851E-2</v>
      </c>
      <c r="R35" s="74">
        <v>0.13889397300657388</v>
      </c>
      <c r="S35" s="75">
        <f t="shared" si="6"/>
        <v>0.57103978855540116</v>
      </c>
      <c r="T35" s="76">
        <f>分析係数表!F38</f>
        <v>0.50796041491163135</v>
      </c>
      <c r="U35" s="77">
        <f t="shared" si="7"/>
        <v>0.29006560792565184</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投入係数表!U36</f>
        <v>0</v>
      </c>
      <c r="E36" s="68">
        <f t="shared" si="0"/>
        <v>0</v>
      </c>
      <c r="F36" s="67">
        <f>分析係数表!C39</f>
        <v>1</v>
      </c>
      <c r="G36" s="68">
        <f t="shared" si="1"/>
        <v>0</v>
      </c>
      <c r="H36" s="68">
        <v>2.1152171827181356E-2</v>
      </c>
      <c r="I36" s="68">
        <f t="shared" si="2"/>
        <v>2.1152171827181356E-2</v>
      </c>
      <c r="J36" s="67">
        <f>分析係数表!G39</f>
        <v>0.35248448442068531</v>
      </c>
      <c r="K36" s="69">
        <f t="shared" si="3"/>
        <v>7.4558123808817654E-3</v>
      </c>
      <c r="L36" s="70"/>
      <c r="M36" s="71"/>
      <c r="N36" s="72">
        <f>分析係数表!H39</f>
        <v>3.7835784153932967E-3</v>
      </c>
      <c r="O36" s="73">
        <f t="shared" si="4"/>
        <v>5.5756695748199941E-2</v>
      </c>
      <c r="P36" s="67">
        <f>分析係数表!C39</f>
        <v>1</v>
      </c>
      <c r="Q36" s="73">
        <f t="shared" si="5"/>
        <v>5.5756695748199941E-2</v>
      </c>
      <c r="R36" s="74">
        <v>5.8898433708682536E-2</v>
      </c>
      <c r="S36" s="75">
        <f t="shared" si="6"/>
        <v>8.0050605535863892E-2</v>
      </c>
      <c r="T36" s="76">
        <f>分析係数表!F39</f>
        <v>0.70432763167329249</v>
      </c>
      <c r="U36" s="77">
        <f t="shared" si="7"/>
        <v>5.6381853411087972E-2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投入係数表!U37</f>
        <v>8.4949007129145955E-4</v>
      </c>
      <c r="E37" s="68">
        <f t="shared" si="0"/>
        <v>8.4949007129145951E-2</v>
      </c>
      <c r="F37" s="67">
        <f>分析係数表!C40</f>
        <v>0.8594947788612175</v>
      </c>
      <c r="G37" s="68">
        <f t="shared" si="1"/>
        <v>7.3013228096945285E-2</v>
      </c>
      <c r="H37" s="68">
        <v>7.6594796251579222E-2</v>
      </c>
      <c r="I37" s="68">
        <f t="shared" si="2"/>
        <v>7.6594796251579222E-2</v>
      </c>
      <c r="J37" s="67">
        <f>分析係数表!G40</f>
        <v>0.52539426735800443</v>
      </c>
      <c r="K37" s="69">
        <f t="shared" si="3"/>
        <v>4.024246686003409E-2</v>
      </c>
      <c r="L37" s="70"/>
      <c r="M37" s="71"/>
      <c r="N37" s="72">
        <f>分析係数表!H40</f>
        <v>2.8625897198815951E-2</v>
      </c>
      <c r="O37" s="73">
        <f t="shared" si="4"/>
        <v>0.42184547679520462</v>
      </c>
      <c r="P37" s="67">
        <f>分析係数表!C40</f>
        <v>0.8594947788612175</v>
      </c>
      <c r="Q37" s="73">
        <f t="shared" si="5"/>
        <v>0.36257398479169928</v>
      </c>
      <c r="R37" s="74">
        <v>0.36423634494171331</v>
      </c>
      <c r="S37" s="75">
        <f t="shared" si="6"/>
        <v>0.44083114119329253</v>
      </c>
      <c r="T37" s="76">
        <f>分析係数表!F40</f>
        <v>0.72756745394375155</v>
      </c>
      <c r="U37" s="77">
        <f t="shared" si="7"/>
        <v>0.32073439101712231</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投入係数表!U38</f>
        <v>0</v>
      </c>
      <c r="E38" s="68">
        <f t="shared" si="0"/>
        <v>0</v>
      </c>
      <c r="F38" s="67">
        <f>分析係数表!C41</f>
        <v>0.99990471917963208</v>
      </c>
      <c r="G38" s="68">
        <f t="shared" si="1"/>
        <v>0</v>
      </c>
      <c r="H38" s="68">
        <v>1.5904739845830848E-3</v>
      </c>
      <c r="I38" s="68">
        <f t="shared" si="2"/>
        <v>1.5904739845830848E-3</v>
      </c>
      <c r="J38" s="67">
        <f>分析係数表!G41</f>
        <v>0.44685264209908465</v>
      </c>
      <c r="K38" s="69">
        <f t="shared" si="3"/>
        <v>7.1070750220081022E-4</v>
      </c>
      <c r="L38" s="70"/>
      <c r="M38" s="71"/>
      <c r="N38" s="72">
        <f>分析係数表!H41</f>
        <v>4.1570867506027356E-2</v>
      </c>
      <c r="O38" s="73">
        <f t="shared" si="4"/>
        <v>0.61260900582692468</v>
      </c>
      <c r="P38" s="67">
        <f>分析係数表!C41</f>
        <v>0.99990471917963208</v>
      </c>
      <c r="Q38" s="73">
        <f t="shared" si="5"/>
        <v>0.61255063593828474</v>
      </c>
      <c r="R38" s="74">
        <v>0.62641638355684581</v>
      </c>
      <c r="S38" s="75">
        <f t="shared" si="6"/>
        <v>0.62800685754142893</v>
      </c>
      <c r="T38" s="76">
        <f>分析係数表!F41</f>
        <v>0.55239581515617808</v>
      </c>
      <c r="U38" s="77">
        <f t="shared" si="7"/>
        <v>0.34690835999526742</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投入係数表!U39</f>
        <v>5.0687805358827422E-4</v>
      </c>
      <c r="E39" s="68">
        <f>$C$23*D39</f>
        <v>5.0687805358827422E-2</v>
      </c>
      <c r="F39" s="67">
        <f>分析係数表!C42</f>
        <v>0.63104308840742951</v>
      </c>
      <c r="G39" s="68">
        <f>E39*F39</f>
        <v>3.1986189238229115E-2</v>
      </c>
      <c r="H39" s="68">
        <v>4.0454467358437662E-2</v>
      </c>
      <c r="I39" s="68">
        <f>C39+H39</f>
        <v>4.0454467358437662E-2</v>
      </c>
      <c r="J39" s="67">
        <f>分析係数表!G42</f>
        <v>0.48778127268328092</v>
      </c>
      <c r="K39" s="69">
        <f>I39*J39</f>
        <v>1.9732931573822967E-2</v>
      </c>
      <c r="L39" s="70"/>
      <c r="M39" s="71"/>
      <c r="N39" s="72">
        <f>分析係数表!H42</f>
        <v>1.0655104073296274E-2</v>
      </c>
      <c r="O39" s="73">
        <f t="shared" si="4"/>
        <v>0.15701891985723024</v>
      </c>
      <c r="P39" s="67">
        <f>分析係数表!C42</f>
        <v>0.63104308840742951</v>
      </c>
      <c r="Q39" s="73">
        <f>O39*P39</f>
        <v>9.9085704125105228E-2</v>
      </c>
      <c r="R39" s="74">
        <v>0.10799331772139042</v>
      </c>
      <c r="S39" s="75">
        <f>I39+R39</f>
        <v>0.14844778507982809</v>
      </c>
      <c r="T39" s="76">
        <f>分析係数表!F42</f>
        <v>0.56029864159552034</v>
      </c>
      <c r="U39" s="77">
        <f>S39*T39</f>
        <v>8.3175092328091435E-2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投入係数表!U40</f>
        <v>3.6589086164575797E-2</v>
      </c>
      <c r="E40" s="68">
        <f>$C$23*D40</f>
        <v>3.6589086164575799</v>
      </c>
      <c r="F40" s="67">
        <f>分析係数表!C43</f>
        <v>0.62059958859811692</v>
      </c>
      <c r="G40" s="68">
        <f>E40*F40</f>
        <v>2.2707171820916794</v>
      </c>
      <c r="H40" s="68">
        <v>2.8573531661346525</v>
      </c>
      <c r="I40" s="68">
        <f>C40+H40</f>
        <v>2.8573531661346525</v>
      </c>
      <c r="J40" s="67">
        <f>分析係数表!G43</f>
        <v>0.36935703048307378</v>
      </c>
      <c r="K40" s="69">
        <f>I40*J40</f>
        <v>1.0553834804849043</v>
      </c>
      <c r="L40" s="70"/>
      <c r="M40" s="71"/>
      <c r="N40" s="72">
        <f>分析係数表!H43</f>
        <v>1.5056593096551102E-2</v>
      </c>
      <c r="O40" s="73">
        <f t="shared" si="4"/>
        <v>0.22188145404185636</v>
      </c>
      <c r="P40" s="67">
        <f>分析係数表!C43</f>
        <v>0.62059958859811692</v>
      </c>
      <c r="Q40" s="73">
        <f>O40*P40</f>
        <v>0.13769953909592805</v>
      </c>
      <c r="R40" s="74">
        <v>0.55447344339550031</v>
      </c>
      <c r="S40" s="75">
        <f>I40+R40</f>
        <v>3.411826609530153</v>
      </c>
      <c r="T40" s="76">
        <f>分析係数表!F43</f>
        <v>0.6240370889543333</v>
      </c>
      <c r="U40" s="77">
        <f>S40*T40</f>
        <v>2.1291063454281294</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投入係数表!U41</f>
        <v>1.0951069059005925E-4</v>
      </c>
      <c r="E41" s="68">
        <f>$C$23*D41</f>
        <v>1.0951069059005924E-2</v>
      </c>
      <c r="F41" s="67">
        <f>分析係数表!C44</f>
        <v>0.64669075076632776</v>
      </c>
      <c r="G41" s="68">
        <f>E41*F41</f>
        <v>7.0819550714624436E-3</v>
      </c>
      <c r="H41" s="68">
        <v>1.3749691133432313E-2</v>
      </c>
      <c r="I41" s="68">
        <f>C41+H41</f>
        <v>1.3749691133432313E-2</v>
      </c>
      <c r="J41" s="67">
        <f>分析係数表!G44</f>
        <v>0.2706786499583716</v>
      </c>
      <c r="K41" s="69">
        <f>I41*J41</f>
        <v>3.7217478333420508E-3</v>
      </c>
      <c r="L41" s="70"/>
      <c r="M41" s="71"/>
      <c r="N41" s="72">
        <f>分析係数表!H44</f>
        <v>0.11660878839741158</v>
      </c>
      <c r="O41" s="73">
        <f t="shared" si="4"/>
        <v>1.7184051769057527</v>
      </c>
      <c r="P41" s="67">
        <f>分析係数表!C44</f>
        <v>0.64669075076632776</v>
      </c>
      <c r="Q41" s="73">
        <f>O41*P41</f>
        <v>1.1112767339739256</v>
      </c>
      <c r="R41" s="74">
        <v>1.1319961937460541</v>
      </c>
      <c r="S41" s="75">
        <f>I41+R41</f>
        <v>1.1457458848794864</v>
      </c>
      <c r="T41" s="76">
        <f>分析係数表!F44</f>
        <v>0.52072668274875644</v>
      </c>
      <c r="U41" s="77">
        <f>S41*T41</f>
        <v>0.59662045390633356</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投入係数表!U42</f>
        <v>1.4033012779897593E-3</v>
      </c>
      <c r="E42" s="68">
        <f>$C$23*D42</f>
        <v>0.14033012779897594</v>
      </c>
      <c r="F42" s="67">
        <f>分析係数表!C45</f>
        <v>1</v>
      </c>
      <c r="G42" s="68">
        <f>E42*F42</f>
        <v>0.14033012779897594</v>
      </c>
      <c r="H42" s="68">
        <v>0.16310038038546185</v>
      </c>
      <c r="I42" s="68">
        <f>C42+H42</f>
        <v>0.16310038038546185</v>
      </c>
      <c r="J42" s="67">
        <f>分析係数表!G45</f>
        <v>0</v>
      </c>
      <c r="K42" s="69">
        <f>I42*J42</f>
        <v>0</v>
      </c>
      <c r="L42" s="70"/>
      <c r="M42" s="71"/>
      <c r="N42" s="72">
        <f>分析係数表!H45</f>
        <v>0</v>
      </c>
      <c r="O42" s="73">
        <f t="shared" si="4"/>
        <v>0</v>
      </c>
      <c r="P42" s="67">
        <f>分析係数表!C45</f>
        <v>1</v>
      </c>
      <c r="Q42" s="73">
        <f>O42*P42</f>
        <v>0</v>
      </c>
      <c r="R42" s="74">
        <v>1.9351765787619917E-2</v>
      </c>
      <c r="S42" s="75">
        <f>I42+R42</f>
        <v>0.18245214617308175</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投入係数表!U43</f>
        <v>9.5900076188151881E-4</v>
      </c>
      <c r="E43" s="68">
        <f>$C$23*D43</f>
        <v>9.5900076188151884E-2</v>
      </c>
      <c r="F43" s="67">
        <f>分析係数表!C46</f>
        <v>0.9523590920683499</v>
      </c>
      <c r="G43" s="68">
        <f>E43*F43</f>
        <v>9.1331309487833912E-2</v>
      </c>
      <c r="H43" s="68">
        <v>0.1114998666341907</v>
      </c>
      <c r="I43" s="68">
        <f>C43+H43</f>
        <v>0.1114998666341907</v>
      </c>
      <c r="J43" s="67">
        <f>分析係数表!G46</f>
        <v>9.2904052538843509E-3</v>
      </c>
      <c r="K43" s="69">
        <f>I43*J43</f>
        <v>1.0358789467856898E-3</v>
      </c>
      <c r="L43" s="70"/>
      <c r="M43" s="71"/>
      <c r="N43" s="72">
        <f>分析係数表!H46</f>
        <v>3.275825467872984E-5</v>
      </c>
      <c r="O43" s="73">
        <f t="shared" si="4"/>
        <v>4.8274195452986961E-4</v>
      </c>
      <c r="P43" s="67">
        <f>分析係数表!C46</f>
        <v>0.9523590920683499</v>
      </c>
      <c r="Q43" s="73">
        <f>O43*P43</f>
        <v>4.5974368951936725E-4</v>
      </c>
      <c r="R43" s="74">
        <v>1.656110618122112E-2</v>
      </c>
      <c r="S43" s="75">
        <f>I43+R43</f>
        <v>0.12806097281541182</v>
      </c>
      <c r="T43" s="76">
        <f>分析係数表!F46</f>
        <v>0.3134710876181323</v>
      </c>
      <c r="U43" s="77">
        <f>S43*T43</f>
        <v>4.0143412429883216E-2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投入係数表!U44</f>
        <v>0.64883989067704206</v>
      </c>
      <c r="E44" s="82">
        <f>SUM(E5:E43)</f>
        <v>64.883989067704206</v>
      </c>
      <c r="F44" s="83">
        <f>分析係数表!C47</f>
        <v>0.46786164393083407</v>
      </c>
      <c r="G44" s="82">
        <f>SUM(G5:G43)</f>
        <v>9.8684212692471256</v>
      </c>
      <c r="H44" s="82">
        <f>SUM(H5:H43)</f>
        <v>11.837661765716945</v>
      </c>
      <c r="I44" s="82">
        <f>SUM(I5:I43)</f>
        <v>111.83766176571696</v>
      </c>
      <c r="J44" s="83">
        <f>分析係数表!G47</f>
        <v>0.21497759441460212</v>
      </c>
      <c r="K44" s="84">
        <f>SUM(K5:K43)</f>
        <v>22.823693338953372</v>
      </c>
      <c r="L44" s="85">
        <f>最終需要_まとめ!$L$34</f>
        <v>0.64566666666666661</v>
      </c>
      <c r="M44" s="82">
        <f>K44*L44</f>
        <v>14.736497999184227</v>
      </c>
      <c r="N44" s="86">
        <f>分析係数表!H47</f>
        <v>1</v>
      </c>
      <c r="O44" s="87">
        <f>SUM(O5:O43)</f>
        <v>14.736497999184227</v>
      </c>
      <c r="P44" s="83">
        <f>分析係数表!C47</f>
        <v>0.46786164393083407</v>
      </c>
      <c r="Q44" s="87">
        <f>SUM(Q5:Q43)</f>
        <v>9.463534405013375</v>
      </c>
      <c r="R44" s="82">
        <f>SUM(R5:R43)</f>
        <v>11.354526674973235</v>
      </c>
      <c r="S44" s="88">
        <f>SUM(S5:S43)</f>
        <v>123.19218844069015</v>
      </c>
      <c r="T44" s="89">
        <f>分析係数表!F47</f>
        <v>0.45241141751681985</v>
      </c>
      <c r="U44" s="90">
        <f>SUM(U5:U43)</f>
        <v>46.257569376482422</v>
      </c>
      <c r="V44" s="91">
        <f>分析係数表!D47</f>
        <v>5.5289104631778725E-2</v>
      </c>
      <c r="W44" s="155">
        <f>SUM(W5:W43)</f>
        <v>3</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379</v>
      </c>
      <c r="S2" s="3" t="s">
        <v>150</v>
      </c>
      <c r="U2" s="55" t="s">
        <v>207</v>
      </c>
      <c r="W2" s="3" t="s">
        <v>127</v>
      </c>
      <c r="Y2" s="3" t="s">
        <v>151</v>
      </c>
    </row>
    <row r="3" spans="1:25" ht="45" x14ac:dyDescent="0.15">
      <c r="B3" s="56"/>
      <c r="C3" s="57" t="s">
        <v>225</v>
      </c>
      <c r="D3" s="57" t="s">
        <v>375</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投入係数表!V5</f>
        <v>0</v>
      </c>
      <c r="E5" s="68">
        <f t="shared" ref="E5:E38" si="0">$C$24*D5</f>
        <v>0</v>
      </c>
      <c r="F5" s="67">
        <f>分析係数表!C8</f>
        <v>0.17777947964604235</v>
      </c>
      <c r="G5" s="68">
        <f t="shared" ref="G5:G38" si="1">E5*F5</f>
        <v>0</v>
      </c>
      <c r="H5" s="68">
        <f t="array" ref="H5:H43">MMULT(逆行列係数!C5:AO43,'20'!G5:G43)</f>
        <v>1.1337836734517828E-3</v>
      </c>
      <c r="I5" s="68">
        <f t="shared" ref="I5:I38" si="2">C5+H5</f>
        <v>1.1337836734517828E-3</v>
      </c>
      <c r="J5" s="67">
        <f>分析係数表!G8</f>
        <v>0.11983669088190757</v>
      </c>
      <c r="K5" s="69">
        <f t="shared" ref="K5:K43" si="3">I5*J5</f>
        <v>1.3586888360239493E-4</v>
      </c>
      <c r="L5" s="70" t="s">
        <v>181</v>
      </c>
      <c r="M5" s="71" t="s">
        <v>181</v>
      </c>
      <c r="N5" s="72">
        <f>分析係数表!H8</f>
        <v>9.9318531954874535E-3</v>
      </c>
      <c r="O5" s="73">
        <f t="shared" ref="O5:O43" si="4">$M$44*N5</f>
        <v>0.12831725879657035</v>
      </c>
      <c r="P5" s="67">
        <f>分析係数表!C8</f>
        <v>0.17777947964604235</v>
      </c>
      <c r="Q5" s="73">
        <f t="shared" ref="Q5:Q38" si="5">O5*P5</f>
        <v>2.2812175498460829E-2</v>
      </c>
      <c r="R5" s="74">
        <f t="array" ref="R5:R43">MMULT(逆行列係数!C5:AO43,'20'!Q5:Q43)</f>
        <v>3.8556321573060603E-2</v>
      </c>
      <c r="S5" s="75">
        <f t="shared" ref="S5:S38" si="6">I5+R5</f>
        <v>3.9690105246512383E-2</v>
      </c>
      <c r="T5" s="76">
        <f>分析係数表!F8</f>
        <v>0.45371949933871308</v>
      </c>
      <c r="U5" s="77">
        <f t="shared" ref="U5:U38" si="7">S5*T5</f>
        <v>1.8008174681148428E-2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投入係数表!V6</f>
        <v>0</v>
      </c>
      <c r="E6" s="68">
        <f t="shared" si="0"/>
        <v>0</v>
      </c>
      <c r="F6" s="67">
        <f>分析係数表!C9</f>
        <v>0.42124201973302378</v>
      </c>
      <c r="G6" s="68">
        <f t="shared" si="1"/>
        <v>0</v>
      </c>
      <c r="H6" s="68">
        <v>1.7339330177583378E-3</v>
      </c>
      <c r="I6" s="68">
        <f t="shared" si="2"/>
        <v>1.7339330177583378E-3</v>
      </c>
      <c r="J6" s="67">
        <f>分析係数表!G9</f>
        <v>0.24981720692176457</v>
      </c>
      <c r="K6" s="69">
        <f t="shared" si="3"/>
        <v>4.3316630348581435E-4</v>
      </c>
      <c r="L6" s="70"/>
      <c r="M6" s="71"/>
      <c r="N6" s="72">
        <f>分析係数表!H9</f>
        <v>5.1224917855464795E-4</v>
      </c>
      <c r="O6" s="73">
        <f t="shared" si="4"/>
        <v>6.6181415612135714E-3</v>
      </c>
      <c r="P6" s="67">
        <f>分析係数表!C9</f>
        <v>0.42124201973302378</v>
      </c>
      <c r="Q6" s="73">
        <f t="shared" si="5"/>
        <v>2.7878393181246719E-3</v>
      </c>
      <c r="R6" s="74">
        <v>3.6880802075823478E-3</v>
      </c>
      <c r="S6" s="75">
        <f t="shared" si="6"/>
        <v>5.4220132253406852E-3</v>
      </c>
      <c r="T6" s="76">
        <f>分析係数表!F9</f>
        <v>0.68072142334876917</v>
      </c>
      <c r="U6" s="77">
        <f t="shared" si="7"/>
        <v>3.6908805601697618E-3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投入係数表!V7</f>
        <v>0</v>
      </c>
      <c r="E7" s="68">
        <f t="shared" si="0"/>
        <v>0</v>
      </c>
      <c r="F7" s="67">
        <f>分析係数表!C10</f>
        <v>0.36396764732023823</v>
      </c>
      <c r="G7" s="68">
        <f t="shared" si="1"/>
        <v>0</v>
      </c>
      <c r="H7" s="68">
        <v>4.9734031545337813E-4</v>
      </c>
      <c r="I7" s="68">
        <f t="shared" si="2"/>
        <v>4.9734031545337813E-4</v>
      </c>
      <c r="J7" s="67">
        <f>分析係数表!G10</f>
        <v>0.17997125059894586</v>
      </c>
      <c r="K7" s="69">
        <f t="shared" si="3"/>
        <v>8.9506958545418705E-5</v>
      </c>
      <c r="L7" s="70"/>
      <c r="M7" s="71"/>
      <c r="N7" s="72">
        <f>分析係数表!H10</f>
        <v>1.1645238378928864E-3</v>
      </c>
      <c r="O7" s="73">
        <f t="shared" si="4"/>
        <v>1.504538012599399E-2</v>
      </c>
      <c r="P7" s="67">
        <f>分析係数表!C10</f>
        <v>0.36396764732023823</v>
      </c>
      <c r="Q7" s="73">
        <f t="shared" si="5"/>
        <v>5.4760316074967024E-3</v>
      </c>
      <c r="R7" s="74">
        <v>1.1192298222010989E-2</v>
      </c>
      <c r="S7" s="75">
        <f t="shared" si="6"/>
        <v>1.1689638537464367E-2</v>
      </c>
      <c r="T7" s="76">
        <f>分析係数表!F10</f>
        <v>0.526018207954001</v>
      </c>
      <c r="U7" s="77">
        <f t="shared" si="7"/>
        <v>6.1489627151070352E-3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投入係数表!V8</f>
        <v>0</v>
      </c>
      <c r="E8" s="68">
        <f t="shared" si="0"/>
        <v>0</v>
      </c>
      <c r="F8" s="67">
        <f>分析係数表!C11</f>
        <v>1.3444674968404846E-2</v>
      </c>
      <c r="G8" s="68">
        <f t="shared" si="1"/>
        <v>0</v>
      </c>
      <c r="H8" s="68">
        <v>4.3388100701122938E-3</v>
      </c>
      <c r="I8" s="68">
        <f t="shared" si="2"/>
        <v>4.3388100701122938E-3</v>
      </c>
      <c r="J8" s="67">
        <f>分析係数表!G11</f>
        <v>0.34123955862637928</v>
      </c>
      <c r="K8" s="69">
        <f t="shared" si="3"/>
        <v>1.480573633288809E-3</v>
      </c>
      <c r="L8" s="70"/>
      <c r="M8" s="71"/>
      <c r="N8" s="72">
        <f>分析係数表!H11</f>
        <v>-1.9911880294914216E-5</v>
      </c>
      <c r="O8" s="73">
        <f t="shared" si="4"/>
        <v>-2.5725691335124856E-4</v>
      </c>
      <c r="P8" s="67">
        <f>分析係数表!C11</f>
        <v>1.3444674968404846E-2</v>
      </c>
      <c r="Q8" s="73">
        <f t="shared" si="5"/>
        <v>-3.458735583382626E-6</v>
      </c>
      <c r="R8" s="74">
        <v>1.2367195449481973E-2</v>
      </c>
      <c r="S8" s="75">
        <f t="shared" si="6"/>
        <v>1.6706005519594266E-2</v>
      </c>
      <c r="T8" s="76">
        <f>分析係数表!F11</f>
        <v>0.57409508095287198</v>
      </c>
      <c r="U8" s="77">
        <f t="shared" si="7"/>
        <v>9.5908355911705958E-3</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投入係数表!V9</f>
        <v>0</v>
      </c>
      <c r="E9" s="68">
        <f t="shared" si="0"/>
        <v>0</v>
      </c>
      <c r="F9" s="67">
        <f>分析係数表!C12</f>
        <v>0.28285269962977577</v>
      </c>
      <c r="G9" s="68">
        <f t="shared" si="1"/>
        <v>0</v>
      </c>
      <c r="H9" s="68">
        <v>1.8292037355241717E-3</v>
      </c>
      <c r="I9" s="68">
        <f t="shared" si="2"/>
        <v>1.8292037355241717E-3</v>
      </c>
      <c r="J9" s="67">
        <f>分析係数表!G12</f>
        <v>0.13743688539340115</v>
      </c>
      <c r="K9" s="69">
        <f t="shared" si="3"/>
        <v>2.5140006416041687E-4</v>
      </c>
      <c r="L9" s="70"/>
      <c r="M9" s="71"/>
      <c r="N9" s="72">
        <f>分析係数表!H12</f>
        <v>7.6503049889858399E-2</v>
      </c>
      <c r="O9" s="73">
        <f t="shared" si="4"/>
        <v>0.98840180762076735</v>
      </c>
      <c r="P9" s="67">
        <f>分析係数表!C12</f>
        <v>0.28285269962977577</v>
      </c>
      <c r="Q9" s="73">
        <f t="shared" si="5"/>
        <v>0.2795721196044843</v>
      </c>
      <c r="R9" s="74">
        <v>0.34039679530740424</v>
      </c>
      <c r="S9" s="75">
        <f t="shared" si="6"/>
        <v>0.34222599904292844</v>
      </c>
      <c r="T9" s="76">
        <f>分析係数表!F12</f>
        <v>0.33885954419874881</v>
      </c>
      <c r="U9" s="77">
        <f t="shared" si="7"/>
        <v>0.11596654604864817</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投入係数表!V10</f>
        <v>1.695043894047107E-3</v>
      </c>
      <c r="E10" s="68">
        <f t="shared" si="0"/>
        <v>0.16950438940471069</v>
      </c>
      <c r="F10" s="67">
        <f>分析係数表!C13</f>
        <v>8.2857707463935726E-2</v>
      </c>
      <c r="G10" s="68">
        <f t="shared" si="1"/>
        <v>1.4044745111148565E-2</v>
      </c>
      <c r="H10" s="68">
        <v>1.6638940306804396E-2</v>
      </c>
      <c r="I10" s="68">
        <f t="shared" si="2"/>
        <v>1.6638940306804396E-2</v>
      </c>
      <c r="J10" s="67">
        <f>分析係数表!G13</f>
        <v>0.24536311575828371</v>
      </c>
      <c r="K10" s="69">
        <f t="shared" si="3"/>
        <v>4.0825822365936192E-3</v>
      </c>
      <c r="L10" s="70"/>
      <c r="M10" s="71"/>
      <c r="N10" s="72">
        <f>分析係数表!H13</f>
        <v>1.5229376832013421E-2</v>
      </c>
      <c r="O10" s="73">
        <f t="shared" si="4"/>
        <v>0.19676004566316463</v>
      </c>
      <c r="P10" s="67">
        <f>分析係数表!C13</f>
        <v>8.2857707463935726E-2</v>
      </c>
      <c r="Q10" s="73">
        <f t="shared" si="5"/>
        <v>1.6303086304149131E-2</v>
      </c>
      <c r="R10" s="74">
        <v>1.8054863816972841E-2</v>
      </c>
      <c r="S10" s="75">
        <f t="shared" si="6"/>
        <v>3.4693804123777233E-2</v>
      </c>
      <c r="T10" s="76">
        <f>分析係数表!F13</f>
        <v>0.38525314111513148</v>
      </c>
      <c r="U10" s="77">
        <f t="shared" si="7"/>
        <v>1.336589701591828E-2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投入係数表!V11</f>
        <v>5.8947048852682976E-3</v>
      </c>
      <c r="E11" s="68">
        <f t="shared" si="0"/>
        <v>0.58947048852682982</v>
      </c>
      <c r="F11" s="67">
        <f>分析係数表!C14</f>
        <v>0.18904232356765083</v>
      </c>
      <c r="G11" s="68">
        <f t="shared" si="1"/>
        <v>0.11143487082567016</v>
      </c>
      <c r="H11" s="68">
        <v>0.1483286326869391</v>
      </c>
      <c r="I11" s="68">
        <f t="shared" si="2"/>
        <v>0.1483286326869391</v>
      </c>
      <c r="J11" s="67">
        <f>分析係数表!G14</f>
        <v>0.16324783844948645</v>
      </c>
      <c r="K11" s="69">
        <f t="shared" si="3"/>
        <v>2.4214328666310649E-2</v>
      </c>
      <c r="L11" s="70"/>
      <c r="M11" s="71"/>
      <c r="N11" s="72">
        <f>分析係数表!H14</f>
        <v>1.012936620163862E-3</v>
      </c>
      <c r="O11" s="73">
        <f t="shared" si="4"/>
        <v>1.3086908140481258E-2</v>
      </c>
      <c r="P11" s="67">
        <f>分析係数表!C14</f>
        <v>0.18904232356765083</v>
      </c>
      <c r="Q11" s="73">
        <f t="shared" si="5"/>
        <v>2.4739795231929814E-3</v>
      </c>
      <c r="R11" s="74">
        <v>1.4294238836267632E-2</v>
      </c>
      <c r="S11" s="75">
        <f t="shared" si="6"/>
        <v>0.16262287152320673</v>
      </c>
      <c r="T11" s="76">
        <f>分析係数表!F14</f>
        <v>0.31391081065397786</v>
      </c>
      <c r="U11" s="77">
        <f t="shared" si="7"/>
        <v>5.1049077430727514E-2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投入係数表!V12</f>
        <v>1.0397955827662104E-2</v>
      </c>
      <c r="E12" s="68">
        <f t="shared" si="0"/>
        <v>1.0397955827662104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8.7595978996100138E-2</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投入係数表!V13</f>
        <v>4.3008576416120629E-4</v>
      </c>
      <c r="E13" s="68">
        <f t="shared" si="0"/>
        <v>4.3008576416120631E-2</v>
      </c>
      <c r="F13" s="67">
        <f>分析係数表!C16</f>
        <v>0.18624360370728099</v>
      </c>
      <c r="G13" s="68">
        <f t="shared" si="1"/>
        <v>8.0100722620582814E-3</v>
      </c>
      <c r="H13" s="68">
        <v>2.6688974854314415E-2</v>
      </c>
      <c r="I13" s="68">
        <f t="shared" si="2"/>
        <v>2.6688974854314415E-2</v>
      </c>
      <c r="J13" s="67">
        <f>分析係数表!G16</f>
        <v>3.3443467200273011E-2</v>
      </c>
      <c r="K13" s="69">
        <f t="shared" si="3"/>
        <v>8.9257185514917531E-4</v>
      </c>
      <c r="L13" s="70"/>
      <c r="M13" s="71"/>
      <c r="N13" s="72">
        <f>分析係数表!H16</f>
        <v>1.544069969062719E-2</v>
      </c>
      <c r="O13" s="73">
        <f t="shared" si="4"/>
        <v>0.19949028838873112</v>
      </c>
      <c r="P13" s="67">
        <f>分析係数表!C16</f>
        <v>0.18624360370728099</v>
      </c>
      <c r="Q13" s="73">
        <f t="shared" si="5"/>
        <v>3.7153790214122039E-2</v>
      </c>
      <c r="R13" s="74">
        <v>6.7957851096899169E-2</v>
      </c>
      <c r="S13" s="75">
        <f t="shared" si="6"/>
        <v>9.4646825951213584E-2</v>
      </c>
      <c r="T13" s="76">
        <f>分析係数表!F16</f>
        <v>0.28910915662276826</v>
      </c>
      <c r="U13" s="77">
        <f t="shared" si="7"/>
        <v>2.7363264027777296E-2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投入係数表!V14</f>
        <v>4.1971310749614188E-2</v>
      </c>
      <c r="E14" s="68">
        <f t="shared" si="0"/>
        <v>4.197131074961419</v>
      </c>
      <c r="F14" s="67">
        <f>分析係数表!C17</f>
        <v>8.6758716707685424E-2</v>
      </c>
      <c r="G14" s="68">
        <f t="shared" si="1"/>
        <v>0.36413770591760097</v>
      </c>
      <c r="H14" s="68">
        <v>0.3791173785532489</v>
      </c>
      <c r="I14" s="68">
        <f t="shared" si="2"/>
        <v>0.3791173785532489</v>
      </c>
      <c r="J14" s="67">
        <f>分析係数表!G17</f>
        <v>0.21883055467982124</v>
      </c>
      <c r="K14" s="69">
        <f t="shared" si="3"/>
        <v>8.2962466237567214E-2</v>
      </c>
      <c r="L14" s="70"/>
      <c r="M14" s="71"/>
      <c r="N14" s="72">
        <f>分析係数表!H17</f>
        <v>2.866347284388861E-3</v>
      </c>
      <c r="O14" s="73">
        <f t="shared" si="4"/>
        <v>3.7032547607417636E-2</v>
      </c>
      <c r="P14" s="67">
        <f>分析係数表!C17</f>
        <v>8.6758716707685424E-2</v>
      </c>
      <c r="Q14" s="73">
        <f t="shared" si="5"/>
        <v>3.2128963068358204E-3</v>
      </c>
      <c r="R14" s="74">
        <v>6.754019498125631E-3</v>
      </c>
      <c r="S14" s="75">
        <f t="shared" si="6"/>
        <v>0.38587139805137455</v>
      </c>
      <c r="T14" s="76">
        <f>分析係数表!F17</f>
        <v>0.34508465775272146</v>
      </c>
      <c r="U14" s="77">
        <f t="shared" si="7"/>
        <v>0.13315829933312273</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投入係数表!V15</f>
        <v>2.7576087231512636E-3</v>
      </c>
      <c r="E15" s="68">
        <f t="shared" si="0"/>
        <v>0.27576087231512636</v>
      </c>
      <c r="F15" s="67">
        <f>分析係数表!C18</f>
        <v>0.36451017494166671</v>
      </c>
      <c r="G15" s="68">
        <f t="shared" si="1"/>
        <v>0.10051764380965332</v>
      </c>
      <c r="H15" s="68">
        <v>0.11341493468614804</v>
      </c>
      <c r="I15" s="68">
        <f t="shared" si="2"/>
        <v>0.11341493468614804</v>
      </c>
      <c r="J15" s="67">
        <f>分析係数表!G18</f>
        <v>0.21601264645713222</v>
      </c>
      <c r="K15" s="69">
        <f t="shared" si="3"/>
        <v>2.4499060189317638E-2</v>
      </c>
      <c r="L15" s="70"/>
      <c r="M15" s="71"/>
      <c r="N15" s="72">
        <f>分析係数表!H18</f>
        <v>4.846294736294444E-4</v>
      </c>
      <c r="O15" s="73">
        <f t="shared" si="4"/>
        <v>6.2613013265650662E-3</v>
      </c>
      <c r="P15" s="67">
        <f>分析係数表!C18</f>
        <v>0.36451017494166671</v>
      </c>
      <c r="Q15" s="73">
        <f t="shared" si="5"/>
        <v>2.282308041908722E-3</v>
      </c>
      <c r="R15" s="74">
        <v>6.2405150317254377E-3</v>
      </c>
      <c r="S15" s="75">
        <f t="shared" si="6"/>
        <v>0.11965544971787348</v>
      </c>
      <c r="T15" s="76">
        <f>分析係数表!F18</f>
        <v>0.4650429076224129</v>
      </c>
      <c r="U15" s="77">
        <f t="shared" si="7"/>
        <v>5.5644918249667309E-2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投入係数表!V16</f>
        <v>9.1582968603739212E-3</v>
      </c>
      <c r="E16" s="68">
        <f t="shared" si="0"/>
        <v>0.91582968603739212</v>
      </c>
      <c r="F16" s="67">
        <f>分析係数表!C19</f>
        <v>0.20084535872916243</v>
      </c>
      <c r="G16" s="68">
        <f t="shared" si="1"/>
        <v>0.18394014182699622</v>
      </c>
      <c r="H16" s="68">
        <v>0.2391510681074637</v>
      </c>
      <c r="I16" s="68">
        <f t="shared" si="2"/>
        <v>0.2391510681074637</v>
      </c>
      <c r="J16" s="67">
        <f>分析係数表!G19</f>
        <v>5.7675100625652016E-2</v>
      </c>
      <c r="K16" s="69">
        <f t="shared" si="3"/>
        <v>1.3793061917830127E-2</v>
      </c>
      <c r="L16" s="70"/>
      <c r="M16" s="71"/>
      <c r="N16" s="72">
        <f>分析係数表!H19</f>
        <v>-1.1304809457757749E-4</v>
      </c>
      <c r="O16" s="73">
        <f t="shared" si="4"/>
        <v>-1.4605553790264436E-3</v>
      </c>
      <c r="P16" s="67">
        <f>分析係数表!C19</f>
        <v>0.20084535872916243</v>
      </c>
      <c r="Q16" s="73">
        <f t="shared" si="5"/>
        <v>-2.9334576904437384E-4</v>
      </c>
      <c r="R16" s="74">
        <v>7.2604629153063302E-4</v>
      </c>
      <c r="S16" s="75">
        <f t="shared" si="6"/>
        <v>0.23987711439899434</v>
      </c>
      <c r="T16" s="76">
        <f>分析係数表!F19</f>
        <v>0.24248712237187039</v>
      </c>
      <c r="U16" s="77">
        <f t="shared" si="7"/>
        <v>5.8167111193480094E-2</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投入係数表!V17</f>
        <v>4.1996609912211907E-2</v>
      </c>
      <c r="E17" s="68">
        <f t="shared" si="0"/>
        <v>4.1996609912211911</v>
      </c>
      <c r="F17" s="67">
        <f>分析係数表!C20</f>
        <v>4.0655503382211911E-2</v>
      </c>
      <c r="G17" s="68">
        <f t="shared" si="1"/>
        <v>0.17073933163273655</v>
      </c>
      <c r="H17" s="68">
        <v>0.17592782163511217</v>
      </c>
      <c r="I17" s="68">
        <f t="shared" si="2"/>
        <v>0.17592782163511217</v>
      </c>
      <c r="J17" s="67">
        <f>分析係数表!G20</f>
        <v>0.10009738747512385</v>
      </c>
      <c r="K17" s="69">
        <f t="shared" si="3"/>
        <v>1.7609915329864299E-2</v>
      </c>
      <c r="L17" s="70"/>
      <c r="M17" s="71"/>
      <c r="N17" s="72">
        <f>分析係数表!H20</f>
        <v>5.4629207067175944E-4</v>
      </c>
      <c r="O17" s="73">
        <f t="shared" si="4"/>
        <v>7.0579678969431266E-3</v>
      </c>
      <c r="P17" s="67">
        <f>分析係数表!C20</f>
        <v>4.0655503382211911E-2</v>
      </c>
      <c r="Q17" s="73">
        <f t="shared" si="5"/>
        <v>2.8694523770571436E-4</v>
      </c>
      <c r="R17" s="74">
        <v>5.2500648216201058E-4</v>
      </c>
      <c r="S17" s="75">
        <f t="shared" si="6"/>
        <v>0.17645282811727417</v>
      </c>
      <c r="T17" s="76">
        <f>分析係数表!F20</f>
        <v>0.22636236609222171</v>
      </c>
      <c r="U17" s="77">
        <f t="shared" si="7"/>
        <v>3.9942279676290285E-2</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投入係数表!V18</f>
        <v>2.7677283881903509E-2</v>
      </c>
      <c r="E18" s="68">
        <f t="shared" si="0"/>
        <v>2.7677283881903509</v>
      </c>
      <c r="F18" s="67">
        <f>分析係数表!C21</f>
        <v>0.20026093416848378</v>
      </c>
      <c r="G18" s="68">
        <f t="shared" si="1"/>
        <v>0.55426787254363163</v>
      </c>
      <c r="H18" s="68">
        <v>0.57138221516009502</v>
      </c>
      <c r="I18" s="68">
        <f t="shared" si="2"/>
        <v>0.57138221516009502</v>
      </c>
      <c r="J18" s="67">
        <f>分析係数表!G21</f>
        <v>0.28530595433635869</v>
      </c>
      <c r="K18" s="69">
        <f t="shared" si="3"/>
        <v>0.16301874818707354</v>
      </c>
      <c r="L18" s="70"/>
      <c r="M18" s="71"/>
      <c r="N18" s="72">
        <f>分析係数表!H21</f>
        <v>9.3136214282663271E-4</v>
      </c>
      <c r="O18" s="73">
        <f t="shared" si="4"/>
        <v>1.203298465675195E-2</v>
      </c>
      <c r="P18" s="67">
        <f>分析係数表!C21</f>
        <v>0.20026093416848378</v>
      </c>
      <c r="Q18" s="73">
        <f t="shared" si="5"/>
        <v>2.4097367481961778E-3</v>
      </c>
      <c r="R18" s="74">
        <v>7.1509350629918077E-3</v>
      </c>
      <c r="S18" s="75">
        <f t="shared" si="6"/>
        <v>0.57853315022308682</v>
      </c>
      <c r="T18" s="76">
        <f>分析係数表!F21</f>
        <v>0.42843035575162391</v>
      </c>
      <c r="U18" s="77">
        <f t="shared" si="7"/>
        <v>0.24786116336418476</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投入係数表!V19</f>
        <v>2.2769246337946214E-3</v>
      </c>
      <c r="E19" s="68">
        <f t="shared" si="0"/>
        <v>0.22769246337946214</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5.6015618229707351E-4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投入係数表!V20</f>
        <v>8.6017152832241258E-4</v>
      </c>
      <c r="E20" s="68">
        <f t="shared" si="0"/>
        <v>8.6017152832241262E-2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2.9460065883772012E-4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投入係数表!V21</f>
        <v>1.2143598046904648E-3</v>
      </c>
      <c r="E21" s="68">
        <f t="shared" si="0"/>
        <v>0.12143598046904648</v>
      </c>
      <c r="F21" s="67">
        <f>分析係数表!C24</f>
        <v>0.65025853558407531</v>
      </c>
      <c r="G21" s="68">
        <f t="shared" si="1"/>
        <v>7.8964782827018534E-2</v>
      </c>
      <c r="H21" s="68">
        <v>9.8181919325433159E-2</v>
      </c>
      <c r="I21" s="68">
        <f t="shared" si="2"/>
        <v>9.8181919325433159E-2</v>
      </c>
      <c r="J21" s="67">
        <f>分析係数表!G24</f>
        <v>0.20860957299762456</v>
      </c>
      <c r="K21" s="69">
        <f t="shared" si="3"/>
        <v>2.0481688266565833E-2</v>
      </c>
      <c r="L21" s="70"/>
      <c r="M21" s="71"/>
      <c r="N21" s="72">
        <f>分析係数表!H24</f>
        <v>1.012294301444671E-3</v>
      </c>
      <c r="O21" s="73">
        <f t="shared" si="4"/>
        <v>1.3078609530373151E-2</v>
      </c>
      <c r="P21" s="67">
        <f>分析係数表!C24</f>
        <v>0.65025853558407531</v>
      </c>
      <c r="Q21" s="73">
        <f t="shared" si="5"/>
        <v>8.5044774806963767E-3</v>
      </c>
      <c r="R21" s="74">
        <v>1.7746964372655511E-2</v>
      </c>
      <c r="S21" s="75">
        <f t="shared" si="6"/>
        <v>0.11592888369808867</v>
      </c>
      <c r="T21" s="76">
        <f>分析係数表!F24</f>
        <v>0.3934811577649211</v>
      </c>
      <c r="U21" s="77">
        <f t="shared" si="7"/>
        <v>4.5615831375918819E-2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投入係数表!V22</f>
        <v>0.32301970804766361</v>
      </c>
      <c r="E22" s="68">
        <f t="shared" si="0"/>
        <v>32.301970804766363</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5.5642180774842639E-3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投入係数表!V23</f>
        <v>1.9404457712449717E-2</v>
      </c>
      <c r="E23" s="68">
        <f t="shared" si="0"/>
        <v>1.9404457712449716</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0.12503100919376087</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66">
        <f>最終需要_まとめ!C25</f>
        <v>100</v>
      </c>
      <c r="D24" s="67">
        <f>投入係数表!V24</f>
        <v>2.6817112353581096E-2</v>
      </c>
      <c r="E24" s="68">
        <f t="shared" si="0"/>
        <v>2.6817112353581094</v>
      </c>
      <c r="F24" s="67">
        <f>分析係数表!C27</f>
        <v>0</v>
      </c>
      <c r="G24" s="68">
        <f t="shared" si="1"/>
        <v>0</v>
      </c>
      <c r="H24" s="68">
        <v>0</v>
      </c>
      <c r="I24" s="68">
        <f t="shared" si="2"/>
        <v>100</v>
      </c>
      <c r="J24" s="67">
        <f>分析係数表!G27</f>
        <v>0.17147772408733272</v>
      </c>
      <c r="K24" s="69">
        <f t="shared" si="3"/>
        <v>17.147772408733271</v>
      </c>
      <c r="L24" s="70"/>
      <c r="M24" s="71"/>
      <c r="N24" s="72">
        <f>分析係数表!H27</f>
        <v>9.0371032196546967E-3</v>
      </c>
      <c r="O24" s="73">
        <f t="shared" si="4"/>
        <v>0.11675729491598039</v>
      </c>
      <c r="P24" s="67">
        <f>分析係数表!C27</f>
        <v>0</v>
      </c>
      <c r="Q24" s="73">
        <f t="shared" si="5"/>
        <v>0</v>
      </c>
      <c r="R24" s="74">
        <v>0</v>
      </c>
      <c r="S24" s="75">
        <f t="shared" si="6"/>
        <v>100</v>
      </c>
      <c r="T24" s="76">
        <f>分析係数表!F27</f>
        <v>0.32350039213702025</v>
      </c>
      <c r="U24" s="77">
        <f t="shared" si="7"/>
        <v>32.350039213702026</v>
      </c>
      <c r="V24" s="78">
        <f>分析係数表!D27</f>
        <v>1.8544286184127304E-2</v>
      </c>
      <c r="W24" s="79">
        <f t="shared" si="8"/>
        <v>2</v>
      </c>
      <c r="X24" s="67">
        <f>分析係数表!E27</f>
        <v>2.1504288208060312E-2</v>
      </c>
      <c r="Y24" s="80">
        <f t="shared" si="9"/>
        <v>2</v>
      </c>
    </row>
    <row r="25" spans="1:25" x14ac:dyDescent="0.15">
      <c r="A25" s="6" t="s">
        <v>13</v>
      </c>
      <c r="B25" s="5" t="s">
        <v>189</v>
      </c>
      <c r="C25" s="81"/>
      <c r="D25" s="67">
        <f>投入係数表!V25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9.4898755891232353E-2</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投入係数表!V26</f>
        <v>7.6150479419131228E-3</v>
      </c>
      <c r="E26" s="68">
        <f t="shared" si="0"/>
        <v>0.76150479419131223</v>
      </c>
      <c r="F26" s="67">
        <f>分析係数表!C29</f>
        <v>0.21798273531536294</v>
      </c>
      <c r="G26" s="68">
        <f t="shared" si="1"/>
        <v>0.16599489799358474</v>
      </c>
      <c r="H26" s="68">
        <v>0.18827385508524952</v>
      </c>
      <c r="I26" s="68">
        <f t="shared" si="2"/>
        <v>0.18827385508524952</v>
      </c>
      <c r="J26" s="67">
        <f>分析係数表!G29</f>
        <v>0.25500731246508535</v>
      </c>
      <c r="K26" s="69">
        <f t="shared" si="3"/>
        <v>4.8011209792730422E-2</v>
      </c>
      <c r="L26" s="70"/>
      <c r="M26" s="71"/>
      <c r="N26" s="72">
        <f>分析係数表!H29</f>
        <v>1.0983971257521954E-2</v>
      </c>
      <c r="O26" s="73">
        <f t="shared" si="4"/>
        <v>0.14191038215364601</v>
      </c>
      <c r="P26" s="67">
        <f>分析係数表!C29</f>
        <v>0.21798273531536294</v>
      </c>
      <c r="Q26" s="73">
        <f t="shared" si="5"/>
        <v>3.0934013271500225E-2</v>
      </c>
      <c r="R26" s="74">
        <v>4.7711029692046963E-2</v>
      </c>
      <c r="S26" s="75">
        <f t="shared" si="6"/>
        <v>0.23598488477729648</v>
      </c>
      <c r="T26" s="76">
        <f>分析係数表!F29</f>
        <v>0.40506035137493174</v>
      </c>
      <c r="U26" s="77">
        <f t="shared" si="7"/>
        <v>9.5588120347064487E-2</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投入係数表!V27</f>
        <v>1.568548081058517E-3</v>
      </c>
      <c r="E27" s="68">
        <f t="shared" si="0"/>
        <v>0.1568548081058517</v>
      </c>
      <c r="F27" s="67">
        <f>分析係数表!C30</f>
        <v>1</v>
      </c>
      <c r="G27" s="68">
        <f t="shared" si="1"/>
        <v>0.1568548081058517</v>
      </c>
      <c r="H27" s="68">
        <v>0.19685552239600992</v>
      </c>
      <c r="I27" s="68">
        <f t="shared" si="2"/>
        <v>0.19685552239600992</v>
      </c>
      <c r="J27" s="67">
        <f>分析係数表!G30</f>
        <v>0.34480244300890089</v>
      </c>
      <c r="K27" s="69">
        <f t="shared" si="3"/>
        <v>6.7876265041937625E-2</v>
      </c>
      <c r="L27" s="70"/>
      <c r="M27" s="71"/>
      <c r="N27" s="72">
        <f>分析係数表!H30</f>
        <v>0</v>
      </c>
      <c r="O27" s="73">
        <f t="shared" si="4"/>
        <v>0</v>
      </c>
      <c r="P27" s="67">
        <f>分析係数表!C30</f>
        <v>1</v>
      </c>
      <c r="Q27" s="73">
        <f t="shared" si="5"/>
        <v>0</v>
      </c>
      <c r="R27" s="74">
        <v>7.9212445769835854E-2</v>
      </c>
      <c r="S27" s="75">
        <f t="shared" si="6"/>
        <v>0.27606796816584578</v>
      </c>
      <c r="T27" s="76">
        <f>分析係数表!F30</f>
        <v>0.4506615325054556</v>
      </c>
      <c r="U27" s="77">
        <f t="shared" si="7"/>
        <v>0.12441321360928739</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投入係数表!V28</f>
        <v>5.540516608900245E-3</v>
      </c>
      <c r="E28" s="68">
        <f t="shared" si="0"/>
        <v>0.55405166089002456</v>
      </c>
      <c r="F28" s="67">
        <f>分析係数表!C31</f>
        <v>0.99579475994795519</v>
      </c>
      <c r="G28" s="68">
        <f t="shared" si="1"/>
        <v>0.55172174065474788</v>
      </c>
      <c r="H28" s="68">
        <v>0.75647323294641078</v>
      </c>
      <c r="I28" s="68">
        <f t="shared" si="2"/>
        <v>0.75647323294641078</v>
      </c>
      <c r="J28" s="67">
        <f>分析係数表!G31</f>
        <v>7.0701677135993485E-2</v>
      </c>
      <c r="K28" s="69">
        <f t="shared" si="3"/>
        <v>5.3483926277798327E-2</v>
      </c>
      <c r="L28" s="70"/>
      <c r="M28" s="71"/>
      <c r="N28" s="72">
        <f>分析係数表!H31</f>
        <v>0.174828557104864</v>
      </c>
      <c r="O28" s="73">
        <f t="shared" si="4"/>
        <v>2.2587447443593409</v>
      </c>
      <c r="P28" s="67">
        <f>分析係数表!C31</f>
        <v>0.99579475994795519</v>
      </c>
      <c r="Q28" s="73">
        <f t="shared" si="5"/>
        <v>2.2492461804930155</v>
      </c>
      <c r="R28" s="74">
        <v>2.5742967711658702</v>
      </c>
      <c r="S28" s="75">
        <f t="shared" si="6"/>
        <v>3.330770004112281</v>
      </c>
      <c r="T28" s="76">
        <f>分析係数表!F31</f>
        <v>0.32317167652288298</v>
      </c>
      <c r="U28" s="77">
        <f t="shared" si="7"/>
        <v>1.0764105263410957</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投入係数表!V29</f>
        <v>2.2769246337946215E-4</v>
      </c>
      <c r="E29" s="68">
        <f t="shared" si="0"/>
        <v>2.2769246337946216E-2</v>
      </c>
      <c r="F29" s="67">
        <f>分析係数表!C32</f>
        <v>0.99964031202931458</v>
      </c>
      <c r="G29" s="68">
        <f t="shared" si="1"/>
        <v>2.2761056513936884E-2</v>
      </c>
      <c r="H29" s="68">
        <v>4.0804199048801261E-2</v>
      </c>
      <c r="I29" s="68">
        <f t="shared" si="2"/>
        <v>4.0804199048801261E-2</v>
      </c>
      <c r="J29" s="67">
        <f>分析係数表!G32</f>
        <v>0.14056358670308441</v>
      </c>
      <c r="K29" s="69">
        <f t="shared" si="3"/>
        <v>5.7355845708460911E-3</v>
      </c>
      <c r="L29" s="70"/>
      <c r="M29" s="71"/>
      <c r="N29" s="72">
        <f>分析係数表!H32</f>
        <v>5.58720937888101E-3</v>
      </c>
      <c r="O29" s="73">
        <f t="shared" si="4"/>
        <v>7.2185460025349535E-2</v>
      </c>
      <c r="P29" s="67">
        <f>分析係数表!C32</f>
        <v>0.99964031202931458</v>
      </c>
      <c r="Q29" s="73">
        <f t="shared" si="5"/>
        <v>7.2159495783720023E-2</v>
      </c>
      <c r="R29" s="74">
        <v>0.1050049552348406</v>
      </c>
      <c r="S29" s="75">
        <f t="shared" si="6"/>
        <v>0.14580915428364186</v>
      </c>
      <c r="T29" s="76">
        <f>分析係数表!F32</f>
        <v>0.48930784091666113</v>
      </c>
      <c r="U29" s="77">
        <f t="shared" si="7"/>
        <v>7.1345562468413129E-2</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投入係数表!V30</f>
        <v>2.0239330078174411E-4</v>
      </c>
      <c r="E30" s="68">
        <f t="shared" si="0"/>
        <v>2.0239330078174411E-2</v>
      </c>
      <c r="F30" s="67">
        <f>分析係数表!C33</f>
        <v>0.86108134654879898</v>
      </c>
      <c r="G30" s="68">
        <f t="shared" si="1"/>
        <v>1.742770959696003E-2</v>
      </c>
      <c r="H30" s="68">
        <v>3.7491777119105611E-2</v>
      </c>
      <c r="I30" s="68">
        <f t="shared" si="2"/>
        <v>3.7491777119105611E-2</v>
      </c>
      <c r="J30" s="67">
        <f>分析係数表!G33</f>
        <v>0.50957339603627816</v>
      </c>
      <c r="K30" s="69">
        <f t="shared" si="3"/>
        <v>1.9104812190017875E-2</v>
      </c>
      <c r="L30" s="70"/>
      <c r="M30" s="71"/>
      <c r="N30" s="72">
        <f>分析係数表!H33</f>
        <v>9.6636851302253027E-4</v>
      </c>
      <c r="O30" s="73">
        <f t="shared" si="4"/>
        <v>1.2485258907643661E-2</v>
      </c>
      <c r="P30" s="67">
        <f>分析係数表!C33</f>
        <v>0.86108134654879898</v>
      </c>
      <c r="Q30" s="73">
        <f t="shared" si="5"/>
        <v>1.075082355220419E-2</v>
      </c>
      <c r="R30" s="74">
        <v>5.7093397200147278E-2</v>
      </c>
      <c r="S30" s="75">
        <f t="shared" si="6"/>
        <v>9.4585174319252896E-2</v>
      </c>
      <c r="T30" s="76">
        <f>分析係数表!F33</f>
        <v>0.6614299372109248</v>
      </c>
      <c r="U30" s="77">
        <f t="shared" si="7"/>
        <v>6.2561465911067815E-2</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投入係数表!V31</f>
        <v>4.3767551294052166E-2</v>
      </c>
      <c r="E31" s="68">
        <f t="shared" si="0"/>
        <v>4.3767551294052165</v>
      </c>
      <c r="F31" s="67">
        <f>分析係数表!C34</f>
        <v>0.32336264537596071</v>
      </c>
      <c r="G31" s="68">
        <f t="shared" si="1"/>
        <v>1.415279116807276</v>
      </c>
      <c r="H31" s="68">
        <v>1.4973384416361137</v>
      </c>
      <c r="I31" s="68">
        <f t="shared" si="2"/>
        <v>1.4973384416361137</v>
      </c>
      <c r="J31" s="67">
        <f>分析係数表!G34</f>
        <v>0.42577322034702936</v>
      </c>
      <c r="K31" s="69">
        <f t="shared" si="3"/>
        <v>0.63752661024481061</v>
      </c>
      <c r="L31" s="70"/>
      <c r="M31" s="71"/>
      <c r="N31" s="72">
        <f>分析係数表!H34</f>
        <v>0.1563846962426603</v>
      </c>
      <c r="O31" s="73">
        <f t="shared" si="4"/>
        <v>2.0204543044101655</v>
      </c>
      <c r="P31" s="67">
        <f>分析係数表!C34</f>
        <v>0.32336264537596071</v>
      </c>
      <c r="Q31" s="73">
        <f t="shared" si="5"/>
        <v>0.65333944873531768</v>
      </c>
      <c r="R31" s="74">
        <v>0.73595876589687137</v>
      </c>
      <c r="S31" s="75">
        <f t="shared" si="6"/>
        <v>2.2332972075329849</v>
      </c>
      <c r="T31" s="76">
        <f>分析係数表!F34</f>
        <v>0.70466108064911737</v>
      </c>
      <c r="U31" s="77">
        <f t="shared" si="7"/>
        <v>1.5737176236708492</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投入係数表!V32</f>
        <v>6.1223973486477599E-3</v>
      </c>
      <c r="E32" s="68">
        <f t="shared" si="0"/>
        <v>0.61223973486477601</v>
      </c>
      <c r="F32" s="67">
        <f>分析係数表!C35</f>
        <v>0.71309503437584931</v>
      </c>
      <c r="G32" s="68">
        <f t="shared" si="1"/>
        <v>0.43658511477965833</v>
      </c>
      <c r="H32" s="68">
        <v>0.54181792420576813</v>
      </c>
      <c r="I32" s="68">
        <f t="shared" si="2"/>
        <v>0.54181792420576813</v>
      </c>
      <c r="J32" s="67">
        <f>分析係数表!G35</f>
        <v>0.31495703902204752</v>
      </c>
      <c r="K32" s="69">
        <f t="shared" si="3"/>
        <v>0.17064936909692091</v>
      </c>
      <c r="L32" s="70"/>
      <c r="M32" s="71"/>
      <c r="N32" s="72">
        <f>分析係数表!H35</f>
        <v>4.5217953193592612E-2</v>
      </c>
      <c r="O32" s="73">
        <f t="shared" si="4"/>
        <v>0.58420555439036115</v>
      </c>
      <c r="P32" s="67">
        <f>分析係数表!C35</f>
        <v>0.71309503437584931</v>
      </c>
      <c r="Q32" s="73">
        <f t="shared" si="5"/>
        <v>0.41659407989055669</v>
      </c>
      <c r="R32" s="74">
        <v>0.626226691528875</v>
      </c>
      <c r="S32" s="75">
        <f t="shared" si="6"/>
        <v>1.1680446157346431</v>
      </c>
      <c r="T32" s="76">
        <f>分析係数表!F35</f>
        <v>0.6471226839613694</v>
      </c>
      <c r="U32" s="77">
        <f t="shared" si="7"/>
        <v>0.75586816672082868</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投入係数表!V33</f>
        <v>1.796240544437979E-3</v>
      </c>
      <c r="E33" s="68">
        <f t="shared" si="0"/>
        <v>0.17962405444379789</v>
      </c>
      <c r="F33" s="67">
        <f>分析係数表!C36</f>
        <v>0.97060797996518033</v>
      </c>
      <c r="G33" s="68">
        <f t="shared" si="1"/>
        <v>0.17434454063685026</v>
      </c>
      <c r="H33" s="68">
        <v>0.27664042802119332</v>
      </c>
      <c r="I33" s="68">
        <f t="shared" si="2"/>
        <v>0.27664042802119332</v>
      </c>
      <c r="J33" s="67">
        <f>分析係数表!G36</f>
        <v>5.0335711627756477E-2</v>
      </c>
      <c r="K33" s="69">
        <f t="shared" si="3"/>
        <v>1.392489280945391E-2</v>
      </c>
      <c r="L33" s="70"/>
      <c r="M33" s="71"/>
      <c r="N33" s="72">
        <f>分析係数表!H36</f>
        <v>0.16953071230897843</v>
      </c>
      <c r="O33" s="73">
        <f t="shared" si="4"/>
        <v>2.1902978081876925</v>
      </c>
      <c r="P33" s="67">
        <f>分析係数表!C36</f>
        <v>0.97060797996518033</v>
      </c>
      <c r="Q33" s="73">
        <f t="shared" si="5"/>
        <v>2.125920531127218</v>
      </c>
      <c r="R33" s="74">
        <v>2.2535521319716096</v>
      </c>
      <c r="S33" s="75">
        <f t="shared" si="6"/>
        <v>2.5301925599928028</v>
      </c>
      <c r="T33" s="76">
        <f>分析係数表!F36</f>
        <v>0.84929702794091477</v>
      </c>
      <c r="U33" s="77">
        <f t="shared" si="7"/>
        <v>2.1488850213201021</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投入係数表!V34</f>
        <v>1.9480355200242872E-2</v>
      </c>
      <c r="E34" s="68">
        <f t="shared" si="0"/>
        <v>1.9480355200242871</v>
      </c>
      <c r="F34" s="67">
        <f>分析係数表!C37</f>
        <v>0.36942311263039118</v>
      </c>
      <c r="G34" s="68">
        <f t="shared" si="1"/>
        <v>0.71964934532193492</v>
      </c>
      <c r="H34" s="68">
        <v>0.818151247143728</v>
      </c>
      <c r="I34" s="68">
        <f t="shared" si="2"/>
        <v>0.818151247143728</v>
      </c>
      <c r="J34" s="67">
        <f>分析係数表!G37</f>
        <v>0.39597111115274369</v>
      </c>
      <c r="K34" s="69">
        <f t="shared" si="3"/>
        <v>0.32396425842250498</v>
      </c>
      <c r="L34" s="70"/>
      <c r="M34" s="71"/>
      <c r="N34" s="72">
        <f>分析係数表!H37</f>
        <v>4.1543568960461748E-2</v>
      </c>
      <c r="O34" s="73">
        <f t="shared" si="4"/>
        <v>0.53673335526694765</v>
      </c>
      <c r="P34" s="67">
        <f>分析係数表!C37</f>
        <v>0.36942311263039118</v>
      </c>
      <c r="Q34" s="73">
        <f t="shared" si="5"/>
        <v>0.19828170675526938</v>
      </c>
      <c r="R34" s="74">
        <v>0.28336549840281411</v>
      </c>
      <c r="S34" s="75">
        <f t="shared" si="6"/>
        <v>1.101516745546542</v>
      </c>
      <c r="T34" s="76">
        <f>分析係数表!F37</f>
        <v>0.66956741667759523</v>
      </c>
      <c r="U34" s="77">
        <f t="shared" si="7"/>
        <v>0.7375397217427101</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投入係数表!V35</f>
        <v>1.884787613529992E-2</v>
      </c>
      <c r="E35" s="68">
        <f t="shared" si="0"/>
        <v>1.8847876135299919</v>
      </c>
      <c r="F35" s="67">
        <f>分析係数表!C38</f>
        <v>0.27616293516884927</v>
      </c>
      <c r="G35" s="68">
        <f t="shared" si="1"/>
        <v>0.52050847952233326</v>
      </c>
      <c r="H35" s="68">
        <v>0.61819816751903522</v>
      </c>
      <c r="I35" s="68">
        <f t="shared" si="2"/>
        <v>0.61819816751903522</v>
      </c>
      <c r="J35" s="67">
        <f>分析係数表!G38</f>
        <v>0.16816004220594116</v>
      </c>
      <c r="K35" s="69">
        <f t="shared" si="3"/>
        <v>0.10395622994163645</v>
      </c>
      <c r="L35" s="70"/>
      <c r="M35" s="71"/>
      <c r="N35" s="72">
        <f>分析係数表!H38</f>
        <v>1.978405886979525E-2</v>
      </c>
      <c r="O35" s="73">
        <f t="shared" si="4"/>
        <v>0.2556054899397357</v>
      </c>
      <c r="P35" s="67">
        <f>分析係数表!C38</f>
        <v>0.27616293516884927</v>
      </c>
      <c r="Q35" s="73">
        <f t="shared" si="5"/>
        <v>7.0588762347029183E-2</v>
      </c>
      <c r="R35" s="74">
        <v>0.12177100580154637</v>
      </c>
      <c r="S35" s="75">
        <f t="shared" si="6"/>
        <v>0.73996917332058154</v>
      </c>
      <c r="T35" s="76">
        <f>分析係数表!F38</f>
        <v>0.50796041491163135</v>
      </c>
      <c r="U35" s="77">
        <f t="shared" si="7"/>
        <v>0.37587504830173946</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投入係数表!V36</f>
        <v>0</v>
      </c>
      <c r="E36" s="68">
        <f t="shared" si="0"/>
        <v>0</v>
      </c>
      <c r="F36" s="67">
        <f>分析係数表!C39</f>
        <v>1</v>
      </c>
      <c r="G36" s="68">
        <f t="shared" si="1"/>
        <v>0</v>
      </c>
      <c r="H36" s="68">
        <v>1.4707698110485518E-2</v>
      </c>
      <c r="I36" s="68">
        <f t="shared" si="2"/>
        <v>1.4707698110485518E-2</v>
      </c>
      <c r="J36" s="67">
        <f>分析係数表!G39</f>
        <v>0.35248448442068531</v>
      </c>
      <c r="K36" s="69">
        <f t="shared" si="3"/>
        <v>5.1842353854895757E-3</v>
      </c>
      <c r="L36" s="70"/>
      <c r="M36" s="71"/>
      <c r="N36" s="72">
        <f>分析係数表!H39</f>
        <v>3.7835784153932967E-3</v>
      </c>
      <c r="O36" s="73">
        <f t="shared" si="4"/>
        <v>4.8882962841791285E-2</v>
      </c>
      <c r="P36" s="67">
        <f>分析係数表!C39</f>
        <v>1</v>
      </c>
      <c r="Q36" s="73">
        <f t="shared" si="5"/>
        <v>4.8882962841791285E-2</v>
      </c>
      <c r="R36" s="74">
        <v>5.1637384672569772E-2</v>
      </c>
      <c r="S36" s="75">
        <f t="shared" si="6"/>
        <v>6.6345082783055287E-2</v>
      </c>
      <c r="T36" s="76">
        <f>分析係数表!F39</f>
        <v>0.70432763167329249</v>
      </c>
      <c r="U36" s="77">
        <f t="shared" si="7"/>
        <v>4.672867502975786E-2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投入係数表!V37</f>
        <v>1.1384623168973107E-3</v>
      </c>
      <c r="E37" s="68">
        <f t="shared" si="0"/>
        <v>0.11384623168973107</v>
      </c>
      <c r="F37" s="67">
        <f>分析係数表!C40</f>
        <v>0.8594947788612175</v>
      </c>
      <c r="G37" s="68">
        <f t="shared" si="1"/>
        <v>9.7850241730348342E-2</v>
      </c>
      <c r="H37" s="68">
        <v>0.1019363554944394</v>
      </c>
      <c r="I37" s="68">
        <f t="shared" si="2"/>
        <v>0.1019363554944394</v>
      </c>
      <c r="J37" s="67">
        <f>分析係数表!G40</f>
        <v>0.52539426735800443</v>
      </c>
      <c r="K37" s="69">
        <f t="shared" si="3"/>
        <v>5.355677681214608E-2</v>
      </c>
      <c r="L37" s="70"/>
      <c r="M37" s="71"/>
      <c r="N37" s="72">
        <f>分析係数表!H40</f>
        <v>2.8625897198815951E-2</v>
      </c>
      <c r="O37" s="73">
        <f t="shared" si="4"/>
        <v>0.36984000738285228</v>
      </c>
      <c r="P37" s="67">
        <f>分析係数表!C40</f>
        <v>0.8594947788612175</v>
      </c>
      <c r="Q37" s="73">
        <f t="shared" si="5"/>
        <v>0.31787555535955564</v>
      </c>
      <c r="R37" s="74">
        <v>0.31933297833543983</v>
      </c>
      <c r="S37" s="75">
        <f t="shared" si="6"/>
        <v>0.42126933382987924</v>
      </c>
      <c r="T37" s="76">
        <f>分析係数表!F40</f>
        <v>0.72756745394375155</v>
      </c>
      <c r="U37" s="77">
        <f t="shared" si="7"/>
        <v>0.30650185663918555</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投入係数表!V38</f>
        <v>0</v>
      </c>
      <c r="E38" s="68">
        <f t="shared" si="0"/>
        <v>0</v>
      </c>
      <c r="F38" s="67">
        <f>分析係数表!C41</f>
        <v>0.99990471917963208</v>
      </c>
      <c r="G38" s="68">
        <f t="shared" si="1"/>
        <v>0</v>
      </c>
      <c r="H38" s="68">
        <v>1.661238651013299E-3</v>
      </c>
      <c r="I38" s="68">
        <f t="shared" si="2"/>
        <v>1.661238651013299E-3</v>
      </c>
      <c r="J38" s="67">
        <f>分析係数表!G41</f>
        <v>0.44685264209908465</v>
      </c>
      <c r="K38" s="69">
        <f t="shared" si="3"/>
        <v>7.4232888036241187E-4</v>
      </c>
      <c r="L38" s="70"/>
      <c r="M38" s="71"/>
      <c r="N38" s="72">
        <f>分析係数表!H41</f>
        <v>4.1570867506027356E-2</v>
      </c>
      <c r="O38" s="73">
        <f t="shared" si="4"/>
        <v>0.53708604619654221</v>
      </c>
      <c r="P38" s="67">
        <f>分析係数表!C41</f>
        <v>0.99990471917963208</v>
      </c>
      <c r="Q38" s="73">
        <f t="shared" si="5"/>
        <v>0.5370348721974525</v>
      </c>
      <c r="R38" s="74">
        <v>0.54919123864844777</v>
      </c>
      <c r="S38" s="75">
        <f t="shared" si="6"/>
        <v>0.55085247729946107</v>
      </c>
      <c r="T38" s="76">
        <f>分析係数表!F41</f>
        <v>0.55239581515617808</v>
      </c>
      <c r="U38" s="77">
        <f t="shared" si="7"/>
        <v>0.30428860322863588</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投入係数表!V39</f>
        <v>5.8188073974751434E-4</v>
      </c>
      <c r="E39" s="68">
        <f>$C$24*D39</f>
        <v>5.8188073974751432E-2</v>
      </c>
      <c r="F39" s="67">
        <f>分析係数表!C42</f>
        <v>0.63104308840742951</v>
      </c>
      <c r="G39" s="68">
        <f>E39*F39</f>
        <v>3.6719181909507119E-2</v>
      </c>
      <c r="H39" s="68">
        <v>4.4079623041328612E-2</v>
      </c>
      <c r="I39" s="68">
        <f>C39+H39</f>
        <v>4.4079623041328612E-2</v>
      </c>
      <c r="J39" s="67">
        <f>分析係数表!G42</f>
        <v>0.48778127268328092</v>
      </c>
      <c r="K39" s="69">
        <f t="shared" si="3"/>
        <v>2.1501214626498545E-2</v>
      </c>
      <c r="L39" s="70"/>
      <c r="M39" s="71"/>
      <c r="N39" s="72">
        <f>分析係数表!H42</f>
        <v>1.0655104073296274E-2</v>
      </c>
      <c r="O39" s="73">
        <f t="shared" si="4"/>
        <v>0.13766149377829637</v>
      </c>
      <c r="P39" s="67">
        <f>分析係数表!C42</f>
        <v>0.63104308840742951</v>
      </c>
      <c r="Q39" s="73">
        <f>O39*P39</f>
        <v>8.6870334188636281E-2</v>
      </c>
      <c r="R39" s="74">
        <v>9.4679809599494028E-2</v>
      </c>
      <c r="S39" s="75">
        <f>I39+R39</f>
        <v>0.13875943264082263</v>
      </c>
      <c r="T39" s="76">
        <f>分析係数表!F42</f>
        <v>0.56029864159552034</v>
      </c>
      <c r="U39" s="77">
        <f>S39*T39</f>
        <v>7.7746721617218031E-2</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投入係数表!V40</f>
        <v>3.4052672856528451E-2</v>
      </c>
      <c r="E40" s="68">
        <f>$C$24*D40</f>
        <v>3.4052672856528452</v>
      </c>
      <c r="F40" s="67">
        <f>分析係数表!C43</f>
        <v>0.62059958859811692</v>
      </c>
      <c r="G40" s="68">
        <f>E40*F40</f>
        <v>2.1133074765427819</v>
      </c>
      <c r="H40" s="68">
        <v>2.6493197685532275</v>
      </c>
      <c r="I40" s="68">
        <f>C40+H40</f>
        <v>2.6493197685532275</v>
      </c>
      <c r="J40" s="67">
        <f>分析係数表!G43</f>
        <v>0.36935703048307378</v>
      </c>
      <c r="K40" s="69">
        <f t="shared" si="3"/>
        <v>0.97854488251292437</v>
      </c>
      <c r="L40" s="70"/>
      <c r="M40" s="71"/>
      <c r="N40" s="72">
        <f>分析係数表!H43</f>
        <v>1.5056593096551102E-2</v>
      </c>
      <c r="O40" s="73">
        <f t="shared" si="4"/>
        <v>0.19452771954408446</v>
      </c>
      <c r="P40" s="67">
        <f>分析係数表!C43</f>
        <v>0.62059958859811692</v>
      </c>
      <c r="Q40" s="73">
        <f>O40*P40</f>
        <v>0.12072382271998869</v>
      </c>
      <c r="R40" s="74">
        <v>0.48611748538088984</v>
      </c>
      <c r="S40" s="75">
        <f>I40+R40</f>
        <v>3.1354372539341173</v>
      </c>
      <c r="T40" s="76">
        <f>分析係数表!F43</f>
        <v>0.6240370889543333</v>
      </c>
      <c r="U40" s="77">
        <f>S40*T40</f>
        <v>1.9566291365440154</v>
      </c>
      <c r="V40" s="78">
        <f>分析係数表!D43</f>
        <v>0.12357626341216665</v>
      </c>
      <c r="W40" s="79">
        <f>ROUND(S40*V40,0)</f>
        <v>0</v>
      </c>
      <c r="X40" s="67">
        <f>分析係数表!E43</f>
        <v>9.9504023114151852E-2</v>
      </c>
      <c r="Y40" s="80">
        <f>ROUND(S40*X40,0)</f>
        <v>0</v>
      </c>
    </row>
    <row r="41" spans="1:25" x14ac:dyDescent="0.15">
      <c r="A41" s="6" t="s">
        <v>337</v>
      </c>
      <c r="B41" s="5" t="s">
        <v>42</v>
      </c>
      <c r="C41" s="81"/>
      <c r="D41" s="67">
        <f>投入係数表!V41</f>
        <v>1.0119665039087206E-4</v>
      </c>
      <c r="E41" s="68">
        <f>$C$24*D41</f>
        <v>1.0119665039087206E-2</v>
      </c>
      <c r="F41" s="67">
        <f>分析係数表!C44</f>
        <v>0.64669075076632776</v>
      </c>
      <c r="G41" s="68">
        <f>E41*F41</f>
        <v>6.5442937816310642E-3</v>
      </c>
      <c r="H41" s="68">
        <v>1.3923444350284078E-2</v>
      </c>
      <c r="I41" s="68">
        <f>C41+H41</f>
        <v>1.3923444350284078E-2</v>
      </c>
      <c r="J41" s="67">
        <f>分析係数表!G44</f>
        <v>0.2706786499583716</v>
      </c>
      <c r="K41" s="69">
        <f t="shared" si="3"/>
        <v>3.7687791195054107E-3</v>
      </c>
      <c r="L41" s="70"/>
      <c r="M41" s="71"/>
      <c r="N41" s="72">
        <f>分析係数表!H44</f>
        <v>0.11660878839741158</v>
      </c>
      <c r="O41" s="73">
        <f t="shared" si="4"/>
        <v>1.5065587241607223</v>
      </c>
      <c r="P41" s="67">
        <f>分析係数表!C44</f>
        <v>0.64669075076632776</v>
      </c>
      <c r="Q41" s="73">
        <f>O41*P41</f>
        <v>0.97427759240105838</v>
      </c>
      <c r="R41" s="74">
        <v>0.992442739538129</v>
      </c>
      <c r="S41" s="75">
        <f>I41+R41</f>
        <v>1.006366183888413</v>
      </c>
      <c r="T41" s="76">
        <f>分析係数表!F44</f>
        <v>0.52072668274875644</v>
      </c>
      <c r="U41" s="77">
        <f>S41*T41</f>
        <v>0.52404172456673836</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投入係数表!V42</f>
        <v>1.1890606420927466E-3</v>
      </c>
      <c r="E42" s="68">
        <f>$C$24*D42</f>
        <v>0.11890606420927466</v>
      </c>
      <c r="F42" s="67">
        <f>分析係数表!C45</f>
        <v>1</v>
      </c>
      <c r="G42" s="68">
        <f>E42*F42</f>
        <v>0.11890606420927466</v>
      </c>
      <c r="H42" s="68">
        <v>0.14039991779807906</v>
      </c>
      <c r="I42" s="68">
        <f>C42+H42</f>
        <v>0.14039991779807906</v>
      </c>
      <c r="J42" s="67">
        <f>分析係数表!G45</f>
        <v>0</v>
      </c>
      <c r="K42" s="69">
        <f t="shared" si="3"/>
        <v>0</v>
      </c>
      <c r="L42" s="70"/>
      <c r="M42" s="71"/>
      <c r="N42" s="72">
        <f>分析係数表!H45</f>
        <v>0</v>
      </c>
      <c r="O42" s="73">
        <f t="shared" si="4"/>
        <v>0</v>
      </c>
      <c r="P42" s="67">
        <f>分析係数表!C45</f>
        <v>1</v>
      </c>
      <c r="Q42" s="73">
        <f>O42*P42</f>
        <v>0</v>
      </c>
      <c r="R42" s="74">
        <v>1.6966063631018023E-2</v>
      </c>
      <c r="S42" s="75">
        <f>I42+R42</f>
        <v>0.15736598142909708</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投入係数表!V43</f>
        <v>6.3247906494295035E-4</v>
      </c>
      <c r="E43" s="68">
        <f>$C$24*D43</f>
        <v>6.3247906494295042E-2</v>
      </c>
      <c r="F43" s="67">
        <f>分析係数表!C46</f>
        <v>0.9523590920683499</v>
      </c>
      <c r="G43" s="68">
        <f>E43*F43</f>
        <v>6.023471880413072E-2</v>
      </c>
      <c r="H43" s="68">
        <v>7.7528983369345134E-2</v>
      </c>
      <c r="I43" s="68">
        <f>C43+H43</f>
        <v>7.7528983369345134E-2</v>
      </c>
      <c r="J43" s="67">
        <f>分析係数表!G46</f>
        <v>9.2904052538843509E-3</v>
      </c>
      <c r="K43" s="69">
        <f t="shared" si="3"/>
        <v>7.2027567442287652E-4</v>
      </c>
      <c r="L43" s="70"/>
      <c r="M43" s="71"/>
      <c r="N43" s="72">
        <f>分析係数表!H46</f>
        <v>3.275825467872984E-5</v>
      </c>
      <c r="O43" s="73">
        <f t="shared" si="4"/>
        <v>4.2322911551334445E-4</v>
      </c>
      <c r="P43" s="67">
        <f>分析係数表!C46</f>
        <v>0.9523590920683499</v>
      </c>
      <c r="Q43" s="73">
        <f>O43*P43</f>
        <v>4.0306609618717952E-4</v>
      </c>
      <c r="R43" s="74">
        <v>1.4519438916028801E-2</v>
      </c>
      <c r="S43" s="75">
        <f>I43+R43</f>
        <v>9.2048422285373938E-2</v>
      </c>
      <c r="T43" s="76">
        <f>分析係数表!F46</f>
        <v>0.3134710876181323</v>
      </c>
      <c r="U43" s="77">
        <f>S43*T43</f>
        <v>2.8854519047329295E-2</v>
      </c>
      <c r="V43" s="78">
        <f>分析係数表!D46</f>
        <v>5.552885898873405E-3</v>
      </c>
      <c r="W43" s="79">
        <f>ROUND(S43*V43,0)</f>
        <v>0</v>
      </c>
      <c r="X43" s="67">
        <f>分析係数表!E46</f>
        <v>1.6017940092904054E-2</v>
      </c>
      <c r="Y43" s="80">
        <f>ROUND(S43*X43,0)</f>
        <v>0</v>
      </c>
    </row>
    <row r="44" spans="1:25" x14ac:dyDescent="0.15">
      <c r="A44" s="3">
        <v>37</v>
      </c>
      <c r="B44" s="12" t="s">
        <v>148</v>
      </c>
      <c r="C44" s="187">
        <f>SUM(C5:C43)</f>
        <v>100</v>
      </c>
      <c r="D44" s="83">
        <f>投入係数表!V44</f>
        <v>0.65843600576820904</v>
      </c>
      <c r="E44" s="82">
        <f>SUM(E5:E43)</f>
        <v>65.843600576820918</v>
      </c>
      <c r="F44" s="83">
        <f>分析係数表!C47</f>
        <v>0.46786164393083407</v>
      </c>
      <c r="G44" s="82">
        <f>SUM(G5:G43)</f>
        <v>8.2007459536673242</v>
      </c>
      <c r="H44" s="82">
        <f>SUM(H5:H43)</f>
        <v>9.7939667806174793</v>
      </c>
      <c r="I44" s="82">
        <f>SUM(I5:I43)</f>
        <v>109.7939667806175</v>
      </c>
      <c r="J44" s="83">
        <f>分析係数表!G47</f>
        <v>0.21497759441460212</v>
      </c>
      <c r="K44" s="84">
        <f>SUM(K5:K43)</f>
        <v>20.009968998862636</v>
      </c>
      <c r="L44" s="85">
        <f>最終需要_まとめ!$L$34</f>
        <v>0.64566666666666661</v>
      </c>
      <c r="M44" s="82">
        <f>K44*L44</f>
        <v>12.919769983598973</v>
      </c>
      <c r="N44" s="86">
        <f>分析係数表!H47</f>
        <v>1</v>
      </c>
      <c r="O44" s="87">
        <f>SUM(O5:O43)</f>
        <v>12.919769983598972</v>
      </c>
      <c r="P44" s="83">
        <f>分析係数表!C47</f>
        <v>0.46786164393083407</v>
      </c>
      <c r="Q44" s="87">
        <f>SUM(Q5:Q43)</f>
        <v>8.2968618291412444</v>
      </c>
      <c r="R44" s="82">
        <f>SUM(R7:R43)</f>
        <v>9.9124865608547026</v>
      </c>
      <c r="S44" s="88">
        <f>SUM(S5:S43)</f>
        <v>119.74869774325283</v>
      </c>
      <c r="T44" s="89">
        <f>分析係数表!F47</f>
        <v>0.45241141751681985</v>
      </c>
      <c r="U44" s="90">
        <f>SUM(U5:U43)</f>
        <v>43.442608162071394</v>
      </c>
      <c r="V44" s="91">
        <f>分析係数表!D47</f>
        <v>5.5289104631778725E-2</v>
      </c>
      <c r="W44" s="92">
        <f>SUM(W5:W43)</f>
        <v>2</v>
      </c>
      <c r="X44" s="83">
        <f>分析係数表!E47</f>
        <v>4.6297221440055228E-2</v>
      </c>
      <c r="Y44" s="93">
        <f>SUM(Y5:Y43)</f>
        <v>2</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204</v>
      </c>
      <c r="S2" s="3" t="s">
        <v>150</v>
      </c>
      <c r="U2" s="55" t="s">
        <v>207</v>
      </c>
      <c r="W2" s="3" t="s">
        <v>127</v>
      </c>
      <c r="Y2" s="3" t="s">
        <v>151</v>
      </c>
    </row>
    <row r="3" spans="1:25" ht="45" x14ac:dyDescent="0.15">
      <c r="B3" s="56"/>
      <c r="C3" s="57" t="s">
        <v>225</v>
      </c>
      <c r="D3" s="57" t="s">
        <v>234</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投入係数表!W5</f>
        <v>0</v>
      </c>
      <c r="E5" s="68">
        <f t="shared" ref="E5:E38" si="0">$C$25*D5</f>
        <v>0</v>
      </c>
      <c r="F5" s="67">
        <f>分析係数表!C8</f>
        <v>0.17777947964604235</v>
      </c>
      <c r="G5" s="68">
        <f t="shared" ref="G5:G38" si="1">E5*F5</f>
        <v>0</v>
      </c>
      <c r="H5" s="68">
        <f t="array" ref="H5:H43">MMULT(逆行列係数!C5:AO43,'21'!G5:G43)</f>
        <v>8.167071563762537E-4</v>
      </c>
      <c r="I5" s="68">
        <f t="shared" ref="I5:I38" si="2">C5+H5</f>
        <v>8.167071563762537E-4</v>
      </c>
      <c r="J5" s="67">
        <f>分析係数表!G8</f>
        <v>0.11983669088190757</v>
      </c>
      <c r="K5" s="69">
        <f t="shared" ref="K5:K38" si="3">I5*J5</f>
        <v>9.7871483039702867E-5</v>
      </c>
      <c r="L5" s="70" t="s">
        <v>181</v>
      </c>
      <c r="M5" s="71" t="s">
        <v>181</v>
      </c>
      <c r="N5" s="72">
        <f>分析係数表!H8</f>
        <v>9.9318531954874535E-3</v>
      </c>
      <c r="O5" s="73">
        <f t="shared" ref="O5:O43" si="4">$M$44*N5</f>
        <v>9.4020264923456762E-2</v>
      </c>
      <c r="P5" s="67">
        <f>分析係数表!C8</f>
        <v>0.17777947964604235</v>
      </c>
      <c r="Q5" s="73">
        <f t="shared" ref="Q5:Q38" si="5">O5*P5</f>
        <v>1.6714873774275191E-2</v>
      </c>
      <c r="R5" s="74">
        <f t="array" ref="R5:R43">MMULT(逆行列係数!C5:AO43,'21'!Q5:Q43)</f>
        <v>2.8250880690338136E-2</v>
      </c>
      <c r="S5" s="75">
        <f t="shared" ref="S5:S38" si="6">I5+R5</f>
        <v>2.9067587846714388E-2</v>
      </c>
      <c r="T5" s="76">
        <f>分析係数表!F8</f>
        <v>0.45371949933871308</v>
      </c>
      <c r="U5" s="77">
        <f t="shared" ref="U5:U38" si="7">S5*T5</f>
        <v>1.3188531404795313E-2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投入係数表!W6</f>
        <v>0</v>
      </c>
      <c r="E6" s="68">
        <f t="shared" si="0"/>
        <v>0</v>
      </c>
      <c r="F6" s="67">
        <f>分析係数表!C9</f>
        <v>0.42124201973302378</v>
      </c>
      <c r="G6" s="68">
        <f t="shared" si="1"/>
        <v>0</v>
      </c>
      <c r="H6" s="68">
        <v>6.1022705696755759E-4</v>
      </c>
      <c r="I6" s="68">
        <f t="shared" si="2"/>
        <v>6.1022705696755759E-4</v>
      </c>
      <c r="J6" s="67">
        <f>分析係数表!G9</f>
        <v>0.24981720692176457</v>
      </c>
      <c r="K6" s="69">
        <f t="shared" si="3"/>
        <v>1.5244521895972375E-4</v>
      </c>
      <c r="L6" s="70"/>
      <c r="M6" s="71"/>
      <c r="N6" s="72">
        <f>分析係数表!H9</f>
        <v>5.1224917855464795E-4</v>
      </c>
      <c r="O6" s="73">
        <f t="shared" si="4"/>
        <v>4.8492262749527419E-3</v>
      </c>
      <c r="P6" s="67">
        <f>分析係数表!C9</f>
        <v>0.42124201973302378</v>
      </c>
      <c r="Q6" s="73">
        <f t="shared" si="5"/>
        <v>2.0426978702035403E-3</v>
      </c>
      <c r="R6" s="74">
        <v>2.7023198705139256E-3</v>
      </c>
      <c r="S6" s="75">
        <f t="shared" si="6"/>
        <v>3.3125469274814831E-3</v>
      </c>
      <c r="T6" s="76">
        <f>分析係数表!F9</f>
        <v>0.68072142334876917</v>
      </c>
      <c r="U6" s="77">
        <f t="shared" si="7"/>
        <v>2.2549216593847872E-3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投入係数表!W7</f>
        <v>0</v>
      </c>
      <c r="E7" s="68">
        <f t="shared" si="0"/>
        <v>0</v>
      </c>
      <c r="F7" s="67">
        <f>分析係数表!C10</f>
        <v>0.36396764732023823</v>
      </c>
      <c r="G7" s="68">
        <f t="shared" si="1"/>
        <v>0</v>
      </c>
      <c r="H7" s="68">
        <v>1.4939494444946778E-4</v>
      </c>
      <c r="I7" s="68">
        <f t="shared" si="2"/>
        <v>1.4939494444946778E-4</v>
      </c>
      <c r="J7" s="67">
        <f>分析係数表!G10</f>
        <v>0.17997125059894586</v>
      </c>
      <c r="K7" s="69">
        <f t="shared" si="3"/>
        <v>2.6886794985730762E-5</v>
      </c>
      <c r="L7" s="70"/>
      <c r="M7" s="71"/>
      <c r="N7" s="72">
        <f>分析係数表!H10</f>
        <v>1.1645238378928864E-3</v>
      </c>
      <c r="O7" s="73">
        <f t="shared" si="4"/>
        <v>1.1024009073967802E-2</v>
      </c>
      <c r="P7" s="67">
        <f>分析係数表!C10</f>
        <v>0.36396764732023823</v>
      </c>
      <c r="Q7" s="73">
        <f t="shared" si="5"/>
        <v>4.0123826466890193E-3</v>
      </c>
      <c r="R7" s="74">
        <v>8.2007896194547843E-3</v>
      </c>
      <c r="S7" s="75">
        <f t="shared" si="6"/>
        <v>8.3501845639042515E-3</v>
      </c>
      <c r="T7" s="76">
        <f>分析係数表!F10</f>
        <v>0.526018207954001</v>
      </c>
      <c r="U7" s="77">
        <f t="shared" si="7"/>
        <v>4.3923491203900758E-3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投入係数表!W8</f>
        <v>1.0510549964526894E-4</v>
      </c>
      <c r="E8" s="68">
        <f t="shared" si="0"/>
        <v>1.0510549964526895E-2</v>
      </c>
      <c r="F8" s="67">
        <f>分析係数表!C11</f>
        <v>1.3444674968404846E-2</v>
      </c>
      <c r="G8" s="68">
        <f t="shared" si="1"/>
        <v>1.4131092801224318E-4</v>
      </c>
      <c r="H8" s="68">
        <v>9.0315252375245975E-3</v>
      </c>
      <c r="I8" s="68">
        <f t="shared" si="2"/>
        <v>9.0315252375245975E-3</v>
      </c>
      <c r="J8" s="67">
        <f>分析係数表!G11</f>
        <v>0.34123955862637928</v>
      </c>
      <c r="K8" s="69">
        <f t="shared" si="3"/>
        <v>3.0819136857758991E-3</v>
      </c>
      <c r="L8" s="70"/>
      <c r="M8" s="71"/>
      <c r="N8" s="72">
        <f>分析係数表!H11</f>
        <v>-1.9911880294914216E-5</v>
      </c>
      <c r="O8" s="73">
        <f t="shared" si="4"/>
        <v>-1.8849656993546709E-4</v>
      </c>
      <c r="P8" s="67">
        <f>分析係数表!C11</f>
        <v>1.3444674968404846E-2</v>
      </c>
      <c r="Q8" s="73">
        <f t="shared" si="5"/>
        <v>-2.5342751154415478E-6</v>
      </c>
      <c r="R8" s="74">
        <v>9.0616570477387928E-3</v>
      </c>
      <c r="S8" s="75">
        <f t="shared" si="6"/>
        <v>1.8093182285263389E-2</v>
      </c>
      <c r="T8" s="76">
        <f>分析係数表!F11</f>
        <v>0.57409508095287198</v>
      </c>
      <c r="U8" s="77">
        <f t="shared" si="7"/>
        <v>1.0387206948753355E-2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投入係数表!W9</f>
        <v>0</v>
      </c>
      <c r="E9" s="68">
        <f t="shared" si="0"/>
        <v>0</v>
      </c>
      <c r="F9" s="67">
        <f>分析係数表!C12</f>
        <v>0.28285269962977577</v>
      </c>
      <c r="G9" s="68">
        <f t="shared" si="1"/>
        <v>0</v>
      </c>
      <c r="H9" s="68">
        <v>8.1985597291167622E-4</v>
      </c>
      <c r="I9" s="68">
        <f t="shared" si="2"/>
        <v>8.1985597291167622E-4</v>
      </c>
      <c r="J9" s="67">
        <f>分析係数表!G12</f>
        <v>0.13743688539340115</v>
      </c>
      <c r="K9" s="69">
        <f t="shared" si="3"/>
        <v>1.1267845138815745E-4</v>
      </c>
      <c r="L9" s="70"/>
      <c r="M9" s="71"/>
      <c r="N9" s="72">
        <f>分析係数表!H12</f>
        <v>7.6503049889858399E-2</v>
      </c>
      <c r="O9" s="73">
        <f t="shared" si="4"/>
        <v>0.72421902302834962</v>
      </c>
      <c r="P9" s="67">
        <f>分析係数表!C12</f>
        <v>0.28285269962977577</v>
      </c>
      <c r="Q9" s="73">
        <f t="shared" si="5"/>
        <v>0.20484730578680743</v>
      </c>
      <c r="R9" s="74">
        <v>0.24941459297097482</v>
      </c>
      <c r="S9" s="75">
        <f t="shared" si="6"/>
        <v>0.25023444894388652</v>
      </c>
      <c r="T9" s="76">
        <f>分析係数表!F12</f>
        <v>0.33885954419874881</v>
      </c>
      <c r="U9" s="77">
        <f t="shared" si="7"/>
        <v>8.4794331311950466E-2</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投入係数表!W10</f>
        <v>1.7342407441469374E-3</v>
      </c>
      <c r="E10" s="68">
        <f t="shared" si="0"/>
        <v>0.17342407441469374</v>
      </c>
      <c r="F10" s="67">
        <f>分析係数表!C13</f>
        <v>8.2857707463935726E-2</v>
      </c>
      <c r="G10" s="68">
        <f t="shared" si="1"/>
        <v>1.4369521225056513E-2</v>
      </c>
      <c r="H10" s="68">
        <v>1.6422428372340737E-2</v>
      </c>
      <c r="I10" s="68">
        <f t="shared" si="2"/>
        <v>1.6422428372340737E-2</v>
      </c>
      <c r="J10" s="67">
        <f>分析係数表!G13</f>
        <v>0.24536311575828371</v>
      </c>
      <c r="K10" s="69">
        <f t="shared" si="3"/>
        <v>4.0294581937547628E-3</v>
      </c>
      <c r="L10" s="70"/>
      <c r="M10" s="71"/>
      <c r="N10" s="72">
        <f>分析係数表!H13</f>
        <v>1.5229376832013421E-2</v>
      </c>
      <c r="O10" s="73">
        <f t="shared" si="4"/>
        <v>0.14416947332806207</v>
      </c>
      <c r="P10" s="67">
        <f>分析係数表!C13</f>
        <v>8.2857707463935726E-2</v>
      </c>
      <c r="Q10" s="73">
        <f t="shared" si="5"/>
        <v>1.1945552046246252E-2</v>
      </c>
      <c r="R10" s="74">
        <v>1.322910959249771E-2</v>
      </c>
      <c r="S10" s="75">
        <f t="shared" si="6"/>
        <v>2.9651537964838447E-2</v>
      </c>
      <c r="T10" s="76">
        <f>分析係数表!F13</f>
        <v>0.38525314111513148</v>
      </c>
      <c r="U10" s="77">
        <f t="shared" si="7"/>
        <v>1.1423348139848586E-2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投入係数表!W11</f>
        <v>1.4320624326667893E-3</v>
      </c>
      <c r="E11" s="68">
        <f t="shared" si="0"/>
        <v>0.14320624326667894</v>
      </c>
      <c r="F11" s="67">
        <f>分析係数表!C14</f>
        <v>0.18904232356765083</v>
      </c>
      <c r="G11" s="68">
        <f t="shared" si="1"/>
        <v>2.7072040976527236E-2</v>
      </c>
      <c r="H11" s="68">
        <v>5.2538047518101601E-2</v>
      </c>
      <c r="I11" s="68">
        <f t="shared" si="2"/>
        <v>5.2538047518101601E-2</v>
      </c>
      <c r="J11" s="67">
        <f>分析係数表!G14</f>
        <v>0.16324783844948645</v>
      </c>
      <c r="K11" s="69">
        <f t="shared" si="3"/>
        <v>8.5767226936864921E-3</v>
      </c>
      <c r="L11" s="70"/>
      <c r="M11" s="71"/>
      <c r="N11" s="72">
        <f>分析係数表!H14</f>
        <v>1.012936620163862E-3</v>
      </c>
      <c r="O11" s="73">
        <f t="shared" si="4"/>
        <v>9.5890029286526332E-3</v>
      </c>
      <c r="P11" s="67">
        <f>分析係数表!C14</f>
        <v>0.18904232356765083</v>
      </c>
      <c r="Q11" s="73">
        <f t="shared" si="5"/>
        <v>1.8127273943295025E-3</v>
      </c>
      <c r="R11" s="74">
        <v>1.0473634917620041E-2</v>
      </c>
      <c r="S11" s="75">
        <f t="shared" si="6"/>
        <v>6.3011682435721639E-2</v>
      </c>
      <c r="T11" s="76">
        <f>分析係数表!F14</f>
        <v>0.31391081065397786</v>
      </c>
      <c r="U11" s="77">
        <f t="shared" si="7"/>
        <v>1.9780048314068398E-2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投入係数表!W12</f>
        <v>1.0103266153401477E-2</v>
      </c>
      <c r="E12" s="68">
        <f t="shared" si="0"/>
        <v>1.0103266153401478</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6.4183082063026545E-2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投入係数表!W13</f>
        <v>1.9772972120766217E-3</v>
      </c>
      <c r="E13" s="68">
        <f t="shared" si="0"/>
        <v>0.19772972120766216</v>
      </c>
      <c r="F13" s="67">
        <f>分析係数表!C16</f>
        <v>0.18624360370728099</v>
      </c>
      <c r="G13" s="68">
        <f t="shared" si="1"/>
        <v>3.6825895837750984E-2</v>
      </c>
      <c r="H13" s="68">
        <v>6.5721737316479997E-2</v>
      </c>
      <c r="I13" s="68">
        <f t="shared" si="2"/>
        <v>6.5721737316479997E-2</v>
      </c>
      <c r="J13" s="67">
        <f>分析係数表!G16</f>
        <v>3.3443467200273011E-2</v>
      </c>
      <c r="K13" s="69">
        <f t="shared" si="3"/>
        <v>2.1979627662886574E-3</v>
      </c>
      <c r="L13" s="70"/>
      <c r="M13" s="71"/>
      <c r="N13" s="72">
        <f>分析係数表!H16</f>
        <v>1.544069969062719E-2</v>
      </c>
      <c r="O13" s="73">
        <f t="shared" si="4"/>
        <v>0.14616996918318365</v>
      </c>
      <c r="P13" s="67">
        <f>分析係数表!C16</f>
        <v>0.18624360370728099</v>
      </c>
      <c r="Q13" s="73">
        <f t="shared" si="5"/>
        <v>2.7223221814458329E-2</v>
      </c>
      <c r="R13" s="74">
        <v>4.9793887616387117E-2</v>
      </c>
      <c r="S13" s="75">
        <f t="shared" si="6"/>
        <v>0.11551562493286711</v>
      </c>
      <c r="T13" s="76">
        <f>分析係数表!F16</f>
        <v>0.28910915662276826</v>
      </c>
      <c r="U13" s="77">
        <f t="shared" si="7"/>
        <v>3.3396624901093235E-2</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投入係数表!W14</f>
        <v>3.8107312715137821E-2</v>
      </c>
      <c r="E14" s="68">
        <f t="shared" si="0"/>
        <v>3.8107312715137822</v>
      </c>
      <c r="F14" s="67">
        <f>分析係数表!C17</f>
        <v>8.6758716707685424E-2</v>
      </c>
      <c r="G14" s="68">
        <f t="shared" si="1"/>
        <v>0.33061415483438211</v>
      </c>
      <c r="H14" s="68">
        <v>0.34232066185784865</v>
      </c>
      <c r="I14" s="68">
        <f t="shared" si="2"/>
        <v>0.34232066185784865</v>
      </c>
      <c r="J14" s="67">
        <f>分析係数表!G17</f>
        <v>0.21883055467982124</v>
      </c>
      <c r="K14" s="69">
        <f t="shared" si="3"/>
        <v>7.4910220312716547E-2</v>
      </c>
      <c r="L14" s="70"/>
      <c r="M14" s="71"/>
      <c r="N14" s="72">
        <f>分析係数表!H17</f>
        <v>2.866347284388861E-3</v>
      </c>
      <c r="O14" s="73">
        <f t="shared" si="4"/>
        <v>2.713438526893619E-2</v>
      </c>
      <c r="P14" s="67">
        <f>分析係数表!C17</f>
        <v>8.6758716707685424E-2</v>
      </c>
      <c r="Q14" s="73">
        <f t="shared" si="5"/>
        <v>2.3541444445848276E-3</v>
      </c>
      <c r="R14" s="74">
        <v>4.9487863789133332E-3</v>
      </c>
      <c r="S14" s="75">
        <f t="shared" si="6"/>
        <v>0.34726944823676198</v>
      </c>
      <c r="T14" s="76">
        <f>分析係数表!F17</f>
        <v>0.34508465775272146</v>
      </c>
      <c r="U14" s="77">
        <f t="shared" si="7"/>
        <v>0.11983735869275942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投入係数表!W15</f>
        <v>5.8727697926794021E-3</v>
      </c>
      <c r="E15" s="68">
        <f t="shared" si="0"/>
        <v>0.5872769792679402</v>
      </c>
      <c r="F15" s="67">
        <f>分析係数表!C18</f>
        <v>0.36451017494166671</v>
      </c>
      <c r="G15" s="68">
        <f t="shared" si="1"/>
        <v>0.21406843445217047</v>
      </c>
      <c r="H15" s="68">
        <v>0.22882366873532001</v>
      </c>
      <c r="I15" s="68">
        <f t="shared" si="2"/>
        <v>0.22882366873532001</v>
      </c>
      <c r="J15" s="67">
        <f>分析係数表!G18</f>
        <v>0.21601264645713222</v>
      </c>
      <c r="K15" s="69">
        <f t="shared" si="3"/>
        <v>4.9428806255546624E-2</v>
      </c>
      <c r="L15" s="70"/>
      <c r="M15" s="71"/>
      <c r="N15" s="72">
        <f>分析係数表!H18</f>
        <v>4.846294736294444E-4</v>
      </c>
      <c r="O15" s="73">
        <f t="shared" si="4"/>
        <v>4.587763290848707E-3</v>
      </c>
      <c r="P15" s="67">
        <f>分析係数表!C18</f>
        <v>0.36451017494166671</v>
      </c>
      <c r="Q15" s="73">
        <f t="shared" si="5"/>
        <v>1.6722863997382187E-3</v>
      </c>
      <c r="R15" s="74">
        <v>4.5725328147153523E-3</v>
      </c>
      <c r="S15" s="75">
        <f t="shared" si="6"/>
        <v>0.23339620155003535</v>
      </c>
      <c r="T15" s="76">
        <f>分析係数表!F18</f>
        <v>0.4650429076224129</v>
      </c>
      <c r="U15" s="77">
        <f t="shared" si="7"/>
        <v>0.10853924819685515</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投入係数表!W16</f>
        <v>5.5108127282760072E-2</v>
      </c>
      <c r="E16" s="68">
        <f t="shared" si="0"/>
        <v>5.5108127282760071</v>
      </c>
      <c r="F16" s="67">
        <f>分析係数表!C19</f>
        <v>0.20084535872916243</v>
      </c>
      <c r="G16" s="68">
        <f t="shared" si="1"/>
        <v>1.1068211592998289</v>
      </c>
      <c r="H16" s="68">
        <v>1.2539185275992957</v>
      </c>
      <c r="I16" s="68">
        <f t="shared" si="2"/>
        <v>1.2539185275992957</v>
      </c>
      <c r="J16" s="67">
        <f>分析係数表!G19</f>
        <v>5.7675100625652016E-2</v>
      </c>
      <c r="K16" s="69">
        <f t="shared" si="3"/>
        <v>7.231987725565879E-2</v>
      </c>
      <c r="L16" s="70"/>
      <c r="M16" s="71"/>
      <c r="N16" s="72">
        <f>分析係数表!H19</f>
        <v>-1.1304809457757749E-4</v>
      </c>
      <c r="O16" s="73">
        <f t="shared" si="4"/>
        <v>-1.0701740744723293E-3</v>
      </c>
      <c r="P16" s="67">
        <f>分析係数表!C19</f>
        <v>0.20084535872916243</v>
      </c>
      <c r="Q16" s="73">
        <f t="shared" si="5"/>
        <v>-2.1493949589004434E-4</v>
      </c>
      <c r="R16" s="74">
        <v>5.3198661907690283E-4</v>
      </c>
      <c r="S16" s="75">
        <f t="shared" si="6"/>
        <v>1.2544505142183726</v>
      </c>
      <c r="T16" s="76">
        <f>分析係数表!F19</f>
        <v>0.24248712237187039</v>
      </c>
      <c r="U16" s="77">
        <f t="shared" si="7"/>
        <v>0.30418809535072627</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投入係数表!W17</f>
        <v>2.4818036103739127E-2</v>
      </c>
      <c r="E17" s="68">
        <f t="shared" si="0"/>
        <v>2.4818036103739125</v>
      </c>
      <c r="F17" s="67">
        <f>分析係数表!C20</f>
        <v>4.0655503382211911E-2</v>
      </c>
      <c r="G17" s="68">
        <f t="shared" si="1"/>
        <v>0.10089897507554232</v>
      </c>
      <c r="H17" s="68">
        <v>0.10405064954196505</v>
      </c>
      <c r="I17" s="68">
        <f t="shared" si="2"/>
        <v>0.10405064954196505</v>
      </c>
      <c r="J17" s="67">
        <f>分析係数表!G20</f>
        <v>0.10009738747512385</v>
      </c>
      <c r="K17" s="69">
        <f t="shared" si="3"/>
        <v>1.0415198184240394E-2</v>
      </c>
      <c r="L17" s="70"/>
      <c r="M17" s="71"/>
      <c r="N17" s="72">
        <f>分析係数表!H20</f>
        <v>5.4629207067175944E-4</v>
      </c>
      <c r="O17" s="73">
        <f t="shared" si="4"/>
        <v>5.1714946041972508E-3</v>
      </c>
      <c r="P17" s="67">
        <f>分析係数表!C20</f>
        <v>4.0655503382211911E-2</v>
      </c>
      <c r="Q17" s="73">
        <f t="shared" si="5"/>
        <v>2.1024971637203198E-4</v>
      </c>
      <c r="R17" s="74">
        <v>3.8468128919165825E-4</v>
      </c>
      <c r="S17" s="75">
        <f t="shared" si="6"/>
        <v>0.10443533083115671</v>
      </c>
      <c r="T17" s="76">
        <f>分析係数表!F20</f>
        <v>0.22636236609222171</v>
      </c>
      <c r="U17" s="77">
        <f t="shared" si="7"/>
        <v>2.3640228590564583E-2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投入係数表!W18</f>
        <v>1.0320046246419844E-2</v>
      </c>
      <c r="E18" s="68">
        <f t="shared" si="0"/>
        <v>1.0320046246419845</v>
      </c>
      <c r="F18" s="67">
        <f>分析係数表!C21</f>
        <v>0.20026093416848378</v>
      </c>
      <c r="G18" s="68">
        <f t="shared" si="1"/>
        <v>0.20667021019699927</v>
      </c>
      <c r="H18" s="68">
        <v>0.21581283018700273</v>
      </c>
      <c r="I18" s="68">
        <f t="shared" si="2"/>
        <v>0.21581283018700273</v>
      </c>
      <c r="J18" s="67">
        <f>分析係数表!G21</f>
        <v>0.28530595433635869</v>
      </c>
      <c r="K18" s="69">
        <f t="shared" si="3"/>
        <v>6.1572685474533331E-2</v>
      </c>
      <c r="L18" s="70"/>
      <c r="M18" s="71"/>
      <c r="N18" s="72">
        <f>分析係数表!H21</f>
        <v>9.3136214282663271E-4</v>
      </c>
      <c r="O18" s="73">
        <f t="shared" si="4"/>
        <v>8.816775045368621E-3</v>
      </c>
      <c r="P18" s="67">
        <f>分析係数表!C21</f>
        <v>0.20026093416848378</v>
      </c>
      <c r="Q18" s="73">
        <f t="shared" si="5"/>
        <v>1.7656556069388959E-3</v>
      </c>
      <c r="R18" s="74">
        <v>5.2396132474963348E-3</v>
      </c>
      <c r="S18" s="75">
        <f t="shared" si="6"/>
        <v>0.22105244343449906</v>
      </c>
      <c r="T18" s="76">
        <f>分析係数表!F21</f>
        <v>0.42843035575162391</v>
      </c>
      <c r="U18" s="77">
        <f t="shared" si="7"/>
        <v>9.4705576980408157E-2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投入係数表!W19</f>
        <v>8.099692566413538E-3</v>
      </c>
      <c r="E19" s="68">
        <f t="shared" si="0"/>
        <v>0.80996925664135377</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4.1043607969819441E-4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投入係数表!W20</f>
        <v>9.3938040307959116E-4</v>
      </c>
      <c r="E20" s="68">
        <f t="shared" si="0"/>
        <v>9.3938040307959117E-2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2.1585897524868002E-4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投入係数表!W21</f>
        <v>3.875765299419292E-4</v>
      </c>
      <c r="E21" s="68">
        <f t="shared" si="0"/>
        <v>3.8757652994192919E-2</v>
      </c>
      <c r="F21" s="67">
        <f>分析係数表!C24</f>
        <v>0.65025853558407531</v>
      </c>
      <c r="G21" s="68">
        <f t="shared" si="1"/>
        <v>2.5202494678679639E-2</v>
      </c>
      <c r="H21" s="68">
        <v>3.7882843734488719E-2</v>
      </c>
      <c r="I21" s="68">
        <f t="shared" si="2"/>
        <v>3.7882843734488719E-2</v>
      </c>
      <c r="J21" s="67">
        <f>分析係数表!G24</f>
        <v>0.20860957299762456</v>
      </c>
      <c r="K21" s="69">
        <f t="shared" si="3"/>
        <v>7.9027238553874279E-3</v>
      </c>
      <c r="L21" s="70"/>
      <c r="M21" s="71"/>
      <c r="N21" s="72">
        <f>分析係数表!H24</f>
        <v>1.012294301444671E-3</v>
      </c>
      <c r="O21" s="73">
        <f t="shared" si="4"/>
        <v>9.5829223941385835E-3</v>
      </c>
      <c r="P21" s="67">
        <f>分析係数表!C24</f>
        <v>0.65025853558407531</v>
      </c>
      <c r="Q21" s="73">
        <f t="shared" si="5"/>
        <v>6.2313770826283961E-3</v>
      </c>
      <c r="R21" s="74">
        <v>1.3003506368145835E-2</v>
      </c>
      <c r="S21" s="75">
        <f t="shared" si="6"/>
        <v>5.088635010263455E-2</v>
      </c>
      <c r="T21" s="76">
        <f>分析係数表!F24</f>
        <v>0.3934811577649211</v>
      </c>
      <c r="U21" s="77">
        <f t="shared" si="7"/>
        <v>2.0022819952815754E-2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投入係数表!W22</f>
        <v>1.1147752056126337E-2</v>
      </c>
      <c r="E22" s="68">
        <f t="shared" si="0"/>
        <v>1.1147752056126337</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4.0769983916687314E-3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投入係数表!W23</f>
        <v>3.2924297763880492E-2</v>
      </c>
      <c r="E23" s="68">
        <f t="shared" si="0"/>
        <v>3.2924297763880492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9.1612373255894025E-2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投入係数表!W24</f>
        <v>6.4902646030953566E-3</v>
      </c>
      <c r="E24" s="68">
        <f t="shared" si="0"/>
        <v>0.6490264603095357</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8.5550080345388857E-2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66">
        <f>最終需要_まとめ!C26</f>
        <v>100</v>
      </c>
      <c r="D25" s="67">
        <f>投入係数表!W25</f>
        <v>0.46728591323541002</v>
      </c>
      <c r="E25" s="68">
        <f t="shared" si="0"/>
        <v>46.728591323541004</v>
      </c>
      <c r="F25" s="67">
        <f>分析係数表!C28</f>
        <v>0</v>
      </c>
      <c r="G25" s="68">
        <f t="shared" si="1"/>
        <v>0</v>
      </c>
      <c r="H25" s="68">
        <v>0</v>
      </c>
      <c r="I25" s="68">
        <f t="shared" si="2"/>
        <v>100</v>
      </c>
      <c r="J25" s="67">
        <f>分析係数表!G28</f>
        <v>0.12493759360958562</v>
      </c>
      <c r="K25" s="69">
        <f t="shared" si="3"/>
        <v>12.493759360958562</v>
      </c>
      <c r="L25" s="70"/>
      <c r="M25" s="71"/>
      <c r="N25" s="72">
        <f>分析係数表!H28</f>
        <v>7.3452357133061783E-3</v>
      </c>
      <c r="O25" s="73">
        <f t="shared" si="4"/>
        <v>6.9533952435388194E-2</v>
      </c>
      <c r="P25" s="67">
        <f>分析係数表!C28</f>
        <v>0</v>
      </c>
      <c r="Q25" s="73">
        <f t="shared" si="5"/>
        <v>0</v>
      </c>
      <c r="R25" s="74">
        <v>0</v>
      </c>
      <c r="S25" s="75">
        <f t="shared" si="6"/>
        <v>100</v>
      </c>
      <c r="T25" s="76">
        <f>分析係数表!F28</f>
        <v>0.21398822818403973</v>
      </c>
      <c r="U25" s="77">
        <f t="shared" si="7"/>
        <v>21.398822818403971</v>
      </c>
      <c r="V25" s="78">
        <f>分析係数表!D28</f>
        <v>4.8519326273747276E-2</v>
      </c>
      <c r="W25" s="158">
        <f t="shared" si="8"/>
        <v>5</v>
      </c>
      <c r="X25" s="67">
        <f>分析係数表!E28</f>
        <v>4.7520824027117221E-2</v>
      </c>
      <c r="Y25" s="157">
        <f t="shared" si="9"/>
        <v>5</v>
      </c>
    </row>
    <row r="26" spans="1:25" x14ac:dyDescent="0.15">
      <c r="A26" s="6" t="s">
        <v>14</v>
      </c>
      <c r="B26" s="5" t="s">
        <v>50</v>
      </c>
      <c r="C26" s="81"/>
      <c r="D26" s="67">
        <f>投入係数表!W26</f>
        <v>1.6094279633181807E-3</v>
      </c>
      <c r="E26" s="68">
        <f t="shared" si="0"/>
        <v>0.16094279633181807</v>
      </c>
      <c r="F26" s="67">
        <f>分析係数表!C29</f>
        <v>0.21798273531536294</v>
      </c>
      <c r="G26" s="68">
        <f t="shared" si="1"/>
        <v>3.5082750973713064E-2</v>
      </c>
      <c r="H26" s="68">
        <v>5.2897517932959756E-2</v>
      </c>
      <c r="I26" s="68">
        <f t="shared" si="2"/>
        <v>5.2897517932959756E-2</v>
      </c>
      <c r="J26" s="67">
        <f>分析係数表!G29</f>
        <v>0.25500731246508535</v>
      </c>
      <c r="K26" s="69">
        <f t="shared" si="3"/>
        <v>1.3489253884157724E-2</v>
      </c>
      <c r="L26" s="70"/>
      <c r="M26" s="71"/>
      <c r="N26" s="72">
        <f>分析係数表!H29</f>
        <v>1.0983971257521954E-2</v>
      </c>
      <c r="O26" s="73">
        <f t="shared" si="4"/>
        <v>0.10398018045746629</v>
      </c>
      <c r="P26" s="67">
        <f>分析係数表!C29</f>
        <v>0.21798273531536294</v>
      </c>
      <c r="Q26" s="73">
        <f t="shared" si="5"/>
        <v>2.2665884154703549E-2</v>
      </c>
      <c r="R26" s="74">
        <v>3.4958692957498441E-2</v>
      </c>
      <c r="S26" s="75">
        <f t="shared" si="6"/>
        <v>8.7856210890458197E-2</v>
      </c>
      <c r="T26" s="76">
        <f>分析係数表!F29</f>
        <v>0.40506035137493174</v>
      </c>
      <c r="U26" s="77">
        <f t="shared" si="7"/>
        <v>3.5587067653759102E-2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投入係数表!W27</f>
        <v>6.3720209159944289E-4</v>
      </c>
      <c r="E27" s="68">
        <f t="shared" si="0"/>
        <v>6.3720209159944294E-2</v>
      </c>
      <c r="F27" s="67">
        <f>分析係数表!C30</f>
        <v>1</v>
      </c>
      <c r="G27" s="68">
        <f t="shared" si="1"/>
        <v>6.3720209159944294E-2</v>
      </c>
      <c r="H27" s="68">
        <v>0.11227842415205712</v>
      </c>
      <c r="I27" s="68">
        <f t="shared" si="2"/>
        <v>0.11227842415205712</v>
      </c>
      <c r="J27" s="67">
        <f>分析係数表!G30</f>
        <v>0.34480244300890089</v>
      </c>
      <c r="K27" s="69">
        <f t="shared" si="3"/>
        <v>3.8713874944818878E-2</v>
      </c>
      <c r="L27" s="70"/>
      <c r="M27" s="71"/>
      <c r="N27" s="72">
        <f>分析係数表!H30</f>
        <v>0</v>
      </c>
      <c r="O27" s="73">
        <f t="shared" si="4"/>
        <v>0</v>
      </c>
      <c r="P27" s="67">
        <f>分析係数表!C30</f>
        <v>1</v>
      </c>
      <c r="Q27" s="73">
        <f t="shared" si="5"/>
        <v>0</v>
      </c>
      <c r="R27" s="74">
        <v>5.8040322918073269E-2</v>
      </c>
      <c r="S27" s="75">
        <f t="shared" si="6"/>
        <v>0.17031874707013039</v>
      </c>
      <c r="T27" s="76">
        <f>分析係数表!F30</f>
        <v>0.4506615325054556</v>
      </c>
      <c r="U27" s="77">
        <f t="shared" si="7"/>
        <v>7.6756107569034032E-2</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投入係数表!W28</f>
        <v>1.2566676301337468E-2</v>
      </c>
      <c r="E28" s="68">
        <f t="shared" si="0"/>
        <v>1.2566676301337467</v>
      </c>
      <c r="F28" s="67">
        <f>分析係数表!C31</f>
        <v>0.99579475994795519</v>
      </c>
      <c r="G28" s="68">
        <f t="shared" si="1"/>
        <v>1.2513830410834001</v>
      </c>
      <c r="H28" s="68">
        <v>1.5395350649187887</v>
      </c>
      <c r="I28" s="68">
        <f t="shared" si="2"/>
        <v>1.5395350649187887</v>
      </c>
      <c r="J28" s="67">
        <f>分析係数表!G31</f>
        <v>7.0701677135993485E-2</v>
      </c>
      <c r="K28" s="69">
        <f t="shared" si="3"/>
        <v>0.10884771109942896</v>
      </c>
      <c r="L28" s="70"/>
      <c r="M28" s="71"/>
      <c r="N28" s="72">
        <f>分析係数表!H31</f>
        <v>0.174828557104864</v>
      </c>
      <c r="O28" s="73">
        <f t="shared" si="4"/>
        <v>1.6550211659042002</v>
      </c>
      <c r="P28" s="67">
        <f>分析係数表!C31</f>
        <v>0.99579475994795519</v>
      </c>
      <c r="Q28" s="73">
        <f t="shared" si="5"/>
        <v>1.6480614046103579</v>
      </c>
      <c r="R28" s="74">
        <v>1.8862315692102634</v>
      </c>
      <c r="S28" s="75">
        <f t="shared" si="6"/>
        <v>3.4257666341290518</v>
      </c>
      <c r="T28" s="76">
        <f>分析係数表!F31</f>
        <v>0.32317167652288298</v>
      </c>
      <c r="U28" s="77">
        <f t="shared" si="7"/>
        <v>1.1071107465276395</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投入係数表!W29</f>
        <v>3.6130015503061199E-4</v>
      </c>
      <c r="E29" s="68">
        <f t="shared" si="0"/>
        <v>3.6130015503061198E-2</v>
      </c>
      <c r="F29" s="67">
        <f>分析係数表!C32</f>
        <v>0.99964031202931458</v>
      </c>
      <c r="G29" s="68">
        <f t="shared" si="1"/>
        <v>3.6117019971104072E-2</v>
      </c>
      <c r="H29" s="68">
        <v>5.2560942061733229E-2</v>
      </c>
      <c r="I29" s="68">
        <f t="shared" si="2"/>
        <v>5.2560942061733229E-2</v>
      </c>
      <c r="J29" s="67">
        <f>分析係数表!G32</f>
        <v>0.14056358670308441</v>
      </c>
      <c r="K29" s="69">
        <f t="shared" si="3"/>
        <v>7.3881545366902349E-3</v>
      </c>
      <c r="L29" s="70"/>
      <c r="M29" s="71"/>
      <c r="N29" s="72">
        <f>分析係数表!H32</f>
        <v>5.58720937888101E-3</v>
      </c>
      <c r="O29" s="73">
        <f t="shared" si="4"/>
        <v>5.2891529470440658E-2</v>
      </c>
      <c r="P29" s="67">
        <f>分析係数表!C32</f>
        <v>0.99964031202931458</v>
      </c>
      <c r="Q29" s="73">
        <f t="shared" si="5"/>
        <v>5.287250502353899E-2</v>
      </c>
      <c r="R29" s="74">
        <v>7.6938938705876578E-2</v>
      </c>
      <c r="S29" s="75">
        <f t="shared" si="6"/>
        <v>0.12949988076760982</v>
      </c>
      <c r="T29" s="76">
        <f>分析係数表!F32</f>
        <v>0.48930784091666113</v>
      </c>
      <c r="U29" s="77">
        <f t="shared" si="7"/>
        <v>6.3365307057364206E-2</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投入係数表!W30</f>
        <v>3.6786924875844131E-4</v>
      </c>
      <c r="E30" s="68">
        <f t="shared" si="0"/>
        <v>3.6786924875844132E-2</v>
      </c>
      <c r="F30" s="67">
        <f>分析係数表!C33</f>
        <v>0.86108134654879898</v>
      </c>
      <c r="G30" s="68">
        <f t="shared" si="1"/>
        <v>3.1676534807481373E-2</v>
      </c>
      <c r="H30" s="68">
        <v>5.3712726903064632E-2</v>
      </c>
      <c r="I30" s="68">
        <f t="shared" si="2"/>
        <v>5.3712726903064632E-2</v>
      </c>
      <c r="J30" s="67">
        <f>分析係数表!G33</f>
        <v>0.50957339603627816</v>
      </c>
      <c r="K30" s="69">
        <f t="shared" si="3"/>
        <v>2.7370576658363805E-2</v>
      </c>
      <c r="L30" s="70"/>
      <c r="M30" s="71"/>
      <c r="N30" s="72">
        <f>分析係数表!H33</f>
        <v>9.6636851302253027E-4</v>
      </c>
      <c r="O30" s="73">
        <f t="shared" si="4"/>
        <v>9.1481641763842009E-3</v>
      </c>
      <c r="P30" s="67">
        <f>分析係数表!C33</f>
        <v>0.86108134654879898</v>
      </c>
      <c r="Q30" s="73">
        <f t="shared" si="5"/>
        <v>7.8773135274503928E-3</v>
      </c>
      <c r="R30" s="74">
        <v>4.1833315178966914E-2</v>
      </c>
      <c r="S30" s="75">
        <f t="shared" si="6"/>
        <v>9.5546042082031546E-2</v>
      </c>
      <c r="T30" s="76">
        <f>分析係数表!F33</f>
        <v>0.6614299372109248</v>
      </c>
      <c r="U30" s="77">
        <f t="shared" si="7"/>
        <v>6.3197012615070505E-2</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投入係数表!W31</f>
        <v>4.0215991801771031E-2</v>
      </c>
      <c r="E31" s="68">
        <f t="shared" si="0"/>
        <v>4.0215991801771027</v>
      </c>
      <c r="F31" s="67">
        <f>分析係数表!C34</f>
        <v>0.32336264537596071</v>
      </c>
      <c r="G31" s="68">
        <f t="shared" si="1"/>
        <v>1.3004349495438627</v>
      </c>
      <c r="H31" s="68">
        <v>1.3704232155665965</v>
      </c>
      <c r="I31" s="68">
        <f t="shared" si="2"/>
        <v>1.3704232155665965</v>
      </c>
      <c r="J31" s="67">
        <f>分析係数表!G34</f>
        <v>0.42577322034702936</v>
      </c>
      <c r="K31" s="69">
        <f t="shared" si="3"/>
        <v>0.58348950573012104</v>
      </c>
      <c r="L31" s="70"/>
      <c r="M31" s="71"/>
      <c r="N31" s="72">
        <f>分析係数表!H34</f>
        <v>0.1563846962426603</v>
      </c>
      <c r="O31" s="73">
        <f t="shared" si="4"/>
        <v>1.4804216576005882</v>
      </c>
      <c r="P31" s="67">
        <f>分析係数表!C34</f>
        <v>0.32336264537596071</v>
      </c>
      <c r="Q31" s="73">
        <f t="shared" si="5"/>
        <v>0.47871306347359094</v>
      </c>
      <c r="R31" s="74">
        <v>0.53924965972086047</v>
      </c>
      <c r="S31" s="75">
        <f t="shared" si="6"/>
        <v>1.909672875287457</v>
      </c>
      <c r="T31" s="76">
        <f>分析係数表!F34</f>
        <v>0.70466108064911737</v>
      </c>
      <c r="U31" s="77">
        <f t="shared" si="7"/>
        <v>1.3456721519863666</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投入係数表!W32</f>
        <v>3.8363507370523164E-3</v>
      </c>
      <c r="E32" s="68">
        <f t="shared" si="0"/>
        <v>0.38363507370523164</v>
      </c>
      <c r="F32" s="67">
        <f>分析係数表!C35</f>
        <v>0.71309503437584931</v>
      </c>
      <c r="G32" s="68">
        <f t="shared" si="1"/>
        <v>0.27356826607161366</v>
      </c>
      <c r="H32" s="68">
        <v>0.35884029137508888</v>
      </c>
      <c r="I32" s="68">
        <f t="shared" si="2"/>
        <v>0.35884029137508888</v>
      </c>
      <c r="J32" s="67">
        <f>分析係数表!G35</f>
        <v>0.31495703902204752</v>
      </c>
      <c r="K32" s="69">
        <f t="shared" si="3"/>
        <v>0.11301927565330677</v>
      </c>
      <c r="L32" s="70"/>
      <c r="M32" s="71"/>
      <c r="N32" s="72">
        <f>分析係数表!H35</f>
        <v>4.5217953193592612E-2</v>
      </c>
      <c r="O32" s="73">
        <f t="shared" si="4"/>
        <v>0.42805746871990358</v>
      </c>
      <c r="P32" s="67">
        <f>分析係数表!C35</f>
        <v>0.71309503437584931</v>
      </c>
      <c r="Q32" s="73">
        <f t="shared" si="5"/>
        <v>0.30524565537165871</v>
      </c>
      <c r="R32" s="74">
        <v>0.45884707943323322</v>
      </c>
      <c r="S32" s="75">
        <f t="shared" si="6"/>
        <v>0.8176873708083221</v>
      </c>
      <c r="T32" s="76">
        <f>分析係数表!F35</f>
        <v>0.6471226839613694</v>
      </c>
      <c r="U32" s="77">
        <f t="shared" si="7"/>
        <v>0.52914404603879694</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投入係数表!W33</f>
        <v>3.8100743621409988E-4</v>
      </c>
      <c r="E33" s="68">
        <f t="shared" si="0"/>
        <v>3.8100743621409985E-2</v>
      </c>
      <c r="F33" s="67">
        <f>分析係数表!C36</f>
        <v>0.97060797996518033</v>
      </c>
      <c r="G33" s="68">
        <f t="shared" si="1"/>
        <v>3.6980885801547979E-2</v>
      </c>
      <c r="H33" s="68">
        <v>0.11405288491523324</v>
      </c>
      <c r="I33" s="68">
        <f t="shared" si="2"/>
        <v>0.11405288491523324</v>
      </c>
      <c r="J33" s="67">
        <f>分析係数表!G36</f>
        <v>5.0335711627756477E-2</v>
      </c>
      <c r="K33" s="69">
        <f t="shared" si="3"/>
        <v>5.7409331254068769E-3</v>
      </c>
      <c r="L33" s="70"/>
      <c r="M33" s="71"/>
      <c r="N33" s="72">
        <f>分析係数表!H36</f>
        <v>0.16953071230897843</v>
      </c>
      <c r="O33" s="73">
        <f t="shared" si="4"/>
        <v>1.6048689172323378</v>
      </c>
      <c r="P33" s="67">
        <f>分析係数表!C36</f>
        <v>0.97060797996518033</v>
      </c>
      <c r="Q33" s="73">
        <f t="shared" si="5"/>
        <v>1.5576985778637855</v>
      </c>
      <c r="R33" s="74">
        <v>1.6512164493998263</v>
      </c>
      <c r="S33" s="75">
        <f t="shared" si="6"/>
        <v>1.7652693343150596</v>
      </c>
      <c r="T33" s="76">
        <f>分析係数表!F36</f>
        <v>0.84929702794091477</v>
      </c>
      <c r="U33" s="77">
        <f t="shared" si="7"/>
        <v>1.4992379991490172</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投入係数表!W34</f>
        <v>1.4550542607141918E-2</v>
      </c>
      <c r="E34" s="68">
        <f t="shared" si="0"/>
        <v>1.4550542607141919</v>
      </c>
      <c r="F34" s="67">
        <f>分析係数表!C37</f>
        <v>0.36942311263039118</v>
      </c>
      <c r="G34" s="68">
        <f t="shared" si="1"/>
        <v>0.53753067403914945</v>
      </c>
      <c r="H34" s="68">
        <v>0.62913403222724318</v>
      </c>
      <c r="I34" s="68">
        <f t="shared" si="2"/>
        <v>0.62913403222724318</v>
      </c>
      <c r="J34" s="67">
        <f>分析係数表!G37</f>
        <v>0.39597111115274369</v>
      </c>
      <c r="K34" s="69">
        <f t="shared" si="3"/>
        <v>0.24911890180502755</v>
      </c>
      <c r="L34" s="70"/>
      <c r="M34" s="71"/>
      <c r="N34" s="72">
        <f>分析係数表!H37</f>
        <v>4.1543568960461748E-2</v>
      </c>
      <c r="O34" s="73">
        <f t="shared" si="4"/>
        <v>0.39327377103229588</v>
      </c>
      <c r="P34" s="67">
        <f>分析係数表!C37</f>
        <v>0.36942311263039118</v>
      </c>
      <c r="Q34" s="73">
        <f t="shared" si="5"/>
        <v>0.14528442061064251</v>
      </c>
      <c r="R34" s="74">
        <v>0.2076267797478232</v>
      </c>
      <c r="S34" s="75">
        <f t="shared" si="6"/>
        <v>0.83676081197506635</v>
      </c>
      <c r="T34" s="76">
        <f>分析係数表!F37</f>
        <v>0.66956741667759523</v>
      </c>
      <c r="U34" s="77">
        <f t="shared" si="7"/>
        <v>0.5602677752511922</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投入係数表!W35</f>
        <v>2.1218172740888669E-3</v>
      </c>
      <c r="E35" s="68">
        <f t="shared" si="0"/>
        <v>0.21218172740888669</v>
      </c>
      <c r="F35" s="67">
        <f>分析係数表!C38</f>
        <v>0.27616293516884927</v>
      </c>
      <c r="G35" s="68">
        <f t="shared" si="1"/>
        <v>5.8596728630434823E-2</v>
      </c>
      <c r="H35" s="68">
        <v>0.11479588561761224</v>
      </c>
      <c r="I35" s="68">
        <f t="shared" si="2"/>
        <v>0.11479588561761224</v>
      </c>
      <c r="J35" s="67">
        <f>分析係数表!G38</f>
        <v>0.16816004220594116</v>
      </c>
      <c r="K35" s="69">
        <f t="shared" si="3"/>
        <v>1.9304080970526067E-2</v>
      </c>
      <c r="L35" s="70"/>
      <c r="M35" s="71"/>
      <c r="N35" s="72">
        <f>分析係数表!H38</f>
        <v>1.978405886979525E-2</v>
      </c>
      <c r="O35" s="73">
        <f t="shared" si="4"/>
        <v>0.18728654356717164</v>
      </c>
      <c r="P35" s="67">
        <f>分析係数表!C38</f>
        <v>0.27616293516884927</v>
      </c>
      <c r="Q35" s="73">
        <f t="shared" si="5"/>
        <v>5.1721601589138688E-2</v>
      </c>
      <c r="R35" s="74">
        <v>8.9223712638749009E-2</v>
      </c>
      <c r="S35" s="75">
        <f t="shared" si="6"/>
        <v>0.20401959825636123</v>
      </c>
      <c r="T35" s="76">
        <f>分析係数表!F38</f>
        <v>0.50796041491163135</v>
      </c>
      <c r="U35" s="77">
        <f t="shared" si="7"/>
        <v>0.1036338797804056</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投入係数表!W36</f>
        <v>0</v>
      </c>
      <c r="E36" s="68">
        <f t="shared" si="0"/>
        <v>0</v>
      </c>
      <c r="F36" s="67">
        <f>分析係数表!C39</f>
        <v>1</v>
      </c>
      <c r="G36" s="68">
        <f t="shared" si="1"/>
        <v>0</v>
      </c>
      <c r="H36" s="68">
        <v>1.3305947170977953E-2</v>
      </c>
      <c r="I36" s="68">
        <f t="shared" si="2"/>
        <v>1.3305947170977953E-2</v>
      </c>
      <c r="J36" s="67">
        <f>分析係数表!G39</f>
        <v>0.35248448442068531</v>
      </c>
      <c r="K36" s="69">
        <f t="shared" si="3"/>
        <v>4.6901399282910398E-3</v>
      </c>
      <c r="L36" s="70"/>
      <c r="M36" s="71"/>
      <c r="N36" s="72">
        <f>分析係数表!H39</f>
        <v>3.7835784153932967E-3</v>
      </c>
      <c r="O36" s="73">
        <f t="shared" si="4"/>
        <v>3.581738855499577E-2</v>
      </c>
      <c r="P36" s="67">
        <f>分析係数表!C39</f>
        <v>1</v>
      </c>
      <c r="Q36" s="73">
        <f t="shared" si="5"/>
        <v>3.581738855499577E-2</v>
      </c>
      <c r="R36" s="74">
        <v>3.7835600856828917E-2</v>
      </c>
      <c r="S36" s="75">
        <f t="shared" si="6"/>
        <v>5.114154802780687E-2</v>
      </c>
      <c r="T36" s="76">
        <f>分析係数表!F39</f>
        <v>0.70432763167329249</v>
      </c>
      <c r="U36" s="77">
        <f t="shared" si="7"/>
        <v>3.6020405402531153E-2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投入係数表!W37</f>
        <v>6.5690937278293081E-5</v>
      </c>
      <c r="E37" s="68">
        <f t="shared" si="0"/>
        <v>6.5690937278293079E-3</v>
      </c>
      <c r="F37" s="67">
        <f>分析係数表!C40</f>
        <v>0.8594947788612175</v>
      </c>
      <c r="G37" s="68">
        <f t="shared" si="1"/>
        <v>5.6461017609192622E-3</v>
      </c>
      <c r="H37" s="68">
        <v>7.5381280817836942E-3</v>
      </c>
      <c r="I37" s="68">
        <f t="shared" si="2"/>
        <v>7.5381280817836942E-3</v>
      </c>
      <c r="J37" s="67">
        <f>分析係数表!G40</f>
        <v>0.52539426735800443</v>
      </c>
      <c r="K37" s="69">
        <f t="shared" si="3"/>
        <v>3.960489280779543E-3</v>
      </c>
      <c r="L37" s="70"/>
      <c r="M37" s="71"/>
      <c r="N37" s="72">
        <f>分析係数表!H40</f>
        <v>2.8625897198815951E-2</v>
      </c>
      <c r="O37" s="73">
        <f t="shared" si="4"/>
        <v>0.27098814142029015</v>
      </c>
      <c r="P37" s="67">
        <f>分析係数表!C40</f>
        <v>0.8594947788612175</v>
      </c>
      <c r="Q37" s="73">
        <f t="shared" si="5"/>
        <v>0.23291289268404461</v>
      </c>
      <c r="R37" s="74">
        <v>0.23398077159279998</v>
      </c>
      <c r="S37" s="75">
        <f t="shared" si="6"/>
        <v>0.24151889967458368</v>
      </c>
      <c r="T37" s="76">
        <f>分析係数表!F40</f>
        <v>0.72756745394375155</v>
      </c>
      <c r="U37" s="77">
        <f t="shared" si="7"/>
        <v>0.17572129091553321</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投入係数表!W38</f>
        <v>0</v>
      </c>
      <c r="E38" s="68">
        <f t="shared" si="0"/>
        <v>0</v>
      </c>
      <c r="F38" s="67">
        <f>分析係数表!C41</f>
        <v>0.99990471917963208</v>
      </c>
      <c r="G38" s="68">
        <f t="shared" si="1"/>
        <v>0</v>
      </c>
      <c r="H38" s="68">
        <v>1.0107073621629561E-3</v>
      </c>
      <c r="I38" s="68">
        <f t="shared" si="2"/>
        <v>1.0107073621629561E-3</v>
      </c>
      <c r="J38" s="67">
        <f>分析係数表!G41</f>
        <v>0.44685264209908465</v>
      </c>
      <c r="K38" s="69">
        <f t="shared" si="3"/>
        <v>4.5163725517151338E-4</v>
      </c>
      <c r="L38" s="70"/>
      <c r="M38" s="71"/>
      <c r="N38" s="72">
        <f>分析係数表!H41</f>
        <v>4.1570867506027356E-2</v>
      </c>
      <c r="O38" s="73">
        <f t="shared" si="4"/>
        <v>0.39353219374914289</v>
      </c>
      <c r="P38" s="67">
        <f>分析係数表!C41</f>
        <v>0.99990471917963208</v>
      </c>
      <c r="Q38" s="73">
        <f t="shared" si="5"/>
        <v>0.39349469767888129</v>
      </c>
      <c r="R38" s="74">
        <v>0.40240187668931493</v>
      </c>
      <c r="S38" s="75">
        <f t="shared" si="6"/>
        <v>0.4034125840514779</v>
      </c>
      <c r="T38" s="76">
        <f>分析係数表!F41</f>
        <v>0.55239581515617808</v>
      </c>
      <c r="U38" s="77">
        <f t="shared" si="7"/>
        <v>0.22284342321137635</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投入係数表!W39</f>
        <v>1.5108915574007411E-4</v>
      </c>
      <c r="E39" s="68">
        <f>$C$25*D39</f>
        <v>1.510891557400741E-2</v>
      </c>
      <c r="F39" s="67">
        <f>分析係数表!C42</f>
        <v>0.63104308840742951</v>
      </c>
      <c r="G39" s="68">
        <f>E39*F39</f>
        <v>9.5343767463087464E-3</v>
      </c>
      <c r="H39" s="68">
        <v>1.5654435171535898E-2</v>
      </c>
      <c r="I39" s="68">
        <f>C39+H39</f>
        <v>1.5654435171535898E-2</v>
      </c>
      <c r="J39" s="67">
        <f>分析係数表!G42</f>
        <v>0.48778127268328092</v>
      </c>
      <c r="K39" s="69">
        <f>I39*J39</f>
        <v>7.6359403111096952E-3</v>
      </c>
      <c r="L39" s="70"/>
      <c r="M39" s="71"/>
      <c r="N39" s="72">
        <f>分析係数表!H42</f>
        <v>1.0655104073296274E-2</v>
      </c>
      <c r="O39" s="73">
        <f t="shared" si="4"/>
        <v>0.10086694678627406</v>
      </c>
      <c r="P39" s="67">
        <f>分析係数表!C42</f>
        <v>0.63104308840742951</v>
      </c>
      <c r="Q39" s="73">
        <f>O39*P39</f>
        <v>6.3651389618238227E-2</v>
      </c>
      <c r="R39" s="74">
        <v>6.9373526717551731E-2</v>
      </c>
      <c r="S39" s="75">
        <f>I39+R39</f>
        <v>8.5027961889087622E-2</v>
      </c>
      <c r="T39" s="76">
        <f>分析係数表!F42</f>
        <v>0.56029864159552034</v>
      </c>
      <c r="U39" s="77">
        <f>S39*T39</f>
        <v>4.764105154409147E-2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投入係数表!W40</f>
        <v>2.3418819139711486E-2</v>
      </c>
      <c r="E40" s="68">
        <f>$C$25*D40</f>
        <v>2.3418819139711484</v>
      </c>
      <c r="F40" s="67">
        <f>分析係数表!C43</f>
        <v>0.62059958859811692</v>
      </c>
      <c r="G40" s="68">
        <f>E40*F40</f>
        <v>1.4533709523558653</v>
      </c>
      <c r="H40" s="68">
        <v>1.8599459024156384</v>
      </c>
      <c r="I40" s="68">
        <f>C40+H40</f>
        <v>1.8599459024156384</v>
      </c>
      <c r="J40" s="67">
        <f>分析係数表!G43</f>
        <v>0.36935703048307378</v>
      </c>
      <c r="K40" s="69">
        <f>I40*J40</f>
        <v>0.68698409537540117</v>
      </c>
      <c r="L40" s="70"/>
      <c r="M40" s="71"/>
      <c r="N40" s="72">
        <f>分析係数表!H43</f>
        <v>1.5056593096551102E-2</v>
      </c>
      <c r="O40" s="73">
        <f t="shared" si="4"/>
        <v>0.14253380954378336</v>
      </c>
      <c r="P40" s="67">
        <f>分析係数表!C43</f>
        <v>0.62059958859811692</v>
      </c>
      <c r="Q40" s="73">
        <f>O40*P40</f>
        <v>8.8456423564194309E-2</v>
      </c>
      <c r="R40" s="74">
        <v>0.35618665164827762</v>
      </c>
      <c r="S40" s="75">
        <f>I40+R40</f>
        <v>2.2161325540639161</v>
      </c>
      <c r="T40" s="76">
        <f>分析係数表!F43</f>
        <v>0.6240370889543333</v>
      </c>
      <c r="U40" s="77">
        <f>S40*T40</f>
        <v>1.3829489077749779</v>
      </c>
      <c r="V40" s="78">
        <f>分析係数表!D43</f>
        <v>0.12357626341216665</v>
      </c>
      <c r="W40" s="158">
        <f>ROUND(S40*V40,0)</f>
        <v>0</v>
      </c>
      <c r="X40" s="67">
        <f>分析係数表!E43</f>
        <v>9.9504023114151852E-2</v>
      </c>
      <c r="Y40" s="157">
        <f>ROUND(S40*X40,0)</f>
        <v>0</v>
      </c>
    </row>
    <row r="41" spans="1:25" x14ac:dyDescent="0.15">
      <c r="A41" s="6" t="s">
        <v>337</v>
      </c>
      <c r="B41" s="5" t="s">
        <v>42</v>
      </c>
      <c r="C41" s="81"/>
      <c r="D41" s="67">
        <f>投入係数表!W41</f>
        <v>7.2260031006122396E-5</v>
      </c>
      <c r="E41" s="68">
        <f>$C$25*D41</f>
        <v>7.2260031006122398E-3</v>
      </c>
      <c r="F41" s="67">
        <f>分析係数表!C44</f>
        <v>0.64669075076632776</v>
      </c>
      <c r="G41" s="68">
        <f>E41*F41</f>
        <v>4.6729893701747413E-3</v>
      </c>
      <c r="H41" s="68">
        <v>8.1565817532090398E-3</v>
      </c>
      <c r="I41" s="68">
        <f>C41+H41</f>
        <v>8.1565817532090398E-3</v>
      </c>
      <c r="J41" s="67">
        <f>分析係数表!G44</f>
        <v>0.2706786499583716</v>
      </c>
      <c r="K41" s="69">
        <f>I41*J41</f>
        <v>2.2078125372337106E-3</v>
      </c>
      <c r="L41" s="70"/>
      <c r="M41" s="71"/>
      <c r="N41" s="72">
        <f>分析係数表!H44</f>
        <v>0.11660878839741158</v>
      </c>
      <c r="O41" s="73">
        <f t="shared" si="4"/>
        <v>1.1038815175509507</v>
      </c>
      <c r="P41" s="67">
        <f>分析係数表!C44</f>
        <v>0.64669075076632776</v>
      </c>
      <c r="Q41" s="73">
        <f>O41*P41</f>
        <v>0.71386996734209751</v>
      </c>
      <c r="R41" s="74">
        <v>0.7271798834221207</v>
      </c>
      <c r="S41" s="75">
        <f>I41+R41</f>
        <v>0.73533646517532969</v>
      </c>
      <c r="T41" s="76">
        <f>分析係数表!F44</f>
        <v>0.52072668274875644</v>
      </c>
      <c r="U41" s="77">
        <f>S41*T41</f>
        <v>0.38290931821494589</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投入係数表!W42</f>
        <v>1.1233150274588119E-3</v>
      </c>
      <c r="E42" s="68">
        <f>$C$25*D42</f>
        <v>0.11233150274588119</v>
      </c>
      <c r="F42" s="67">
        <f>分析係数表!C45</f>
        <v>1</v>
      </c>
      <c r="G42" s="68">
        <f>E42*F42</f>
        <v>0.11233150274588119</v>
      </c>
      <c r="H42" s="68">
        <v>0.12729670193932061</v>
      </c>
      <c r="I42" s="68">
        <f>C42+H42</f>
        <v>0.12729670193932061</v>
      </c>
      <c r="J42" s="67">
        <f>分析係数表!G45</f>
        <v>0</v>
      </c>
      <c r="K42" s="69">
        <f>I42*J42</f>
        <v>0</v>
      </c>
      <c r="L42" s="70"/>
      <c r="M42" s="71"/>
      <c r="N42" s="72">
        <f>分析係数表!H45</f>
        <v>0</v>
      </c>
      <c r="O42" s="73">
        <f t="shared" si="4"/>
        <v>0</v>
      </c>
      <c r="P42" s="67">
        <f>分析係数表!C45</f>
        <v>1</v>
      </c>
      <c r="Q42" s="73">
        <f>O42*P42</f>
        <v>0</v>
      </c>
      <c r="R42" s="74">
        <v>1.2431326948976052E-2</v>
      </c>
      <c r="S42" s="75">
        <f>I42+R42</f>
        <v>0.13972802888829666</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投入係数表!W43</f>
        <v>5.8464934177680848E-4</v>
      </c>
      <c r="E43" s="68">
        <f>$C$25*D43</f>
        <v>5.8464934177680845E-2</v>
      </c>
      <c r="F43" s="67">
        <f>分析係数表!C46</f>
        <v>0.9523590920683499</v>
      </c>
      <c r="G43" s="68">
        <f>E43*F43</f>
        <v>5.5679611631291967E-2</v>
      </c>
      <c r="H43" s="68">
        <v>7.0139905591119073E-2</v>
      </c>
      <c r="I43" s="68">
        <f>C43+H43</f>
        <v>7.0139905591119073E-2</v>
      </c>
      <c r="J43" s="67">
        <f>分析係数表!G46</f>
        <v>9.2904052538843509E-3</v>
      </c>
      <c r="K43" s="69">
        <f>I43*J43</f>
        <v>6.5162814741068502E-4</v>
      </c>
      <c r="L43" s="70"/>
      <c r="M43" s="71"/>
      <c r="N43" s="72">
        <f>分析係数表!H46</f>
        <v>3.275825467872984E-5</v>
      </c>
      <c r="O43" s="73">
        <f t="shared" si="4"/>
        <v>3.1010726021641358E-4</v>
      </c>
      <c r="P43" s="67">
        <f>分析係数表!C46</f>
        <v>0.9523590920683499</v>
      </c>
      <c r="Q43" s="73">
        <f>O43*P43</f>
        <v>2.9533346878350718E-4</v>
      </c>
      <c r="R43" s="74">
        <v>1.0638642893620345E-2</v>
      </c>
      <c r="S43" s="75">
        <f>I43+R43</f>
        <v>8.0778548484739421E-2</v>
      </c>
      <c r="T43" s="76">
        <f>分析係数表!F46</f>
        <v>0.3134710876181323</v>
      </c>
      <c r="U43" s="77">
        <f>S43*T43</f>
        <v>2.5321739449725298E-2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投入係数表!W44</f>
        <v>0.77891715058990463</v>
      </c>
      <c r="E44" s="82">
        <f>SUM(E5:E43)</f>
        <v>77.891715058990471</v>
      </c>
      <c r="F44" s="83">
        <f>分析係数表!C47</f>
        <v>0.46786164393083407</v>
      </c>
      <c r="G44" s="82">
        <f>SUM(G5:G43)</f>
        <v>7.329010792197642</v>
      </c>
      <c r="H44" s="82">
        <f>SUM(H5:H43)</f>
        <v>8.8301984003871965</v>
      </c>
      <c r="I44" s="82">
        <f>SUM(I5:I43)</f>
        <v>108.83019840038722</v>
      </c>
      <c r="J44" s="83">
        <f>分析係数表!G47</f>
        <v>0.21497759441460212</v>
      </c>
      <c r="K44" s="84">
        <f>SUM(K5:K43)</f>
        <v>14.661648822827768</v>
      </c>
      <c r="L44" s="85">
        <f>最終需要_まとめ!$L$34</f>
        <v>0.64566666666666661</v>
      </c>
      <c r="M44" s="82">
        <f>K44*L44</f>
        <v>9.4665379232724618</v>
      </c>
      <c r="N44" s="86">
        <f>分析係数表!H47</f>
        <v>1</v>
      </c>
      <c r="O44" s="87">
        <f>SUM(O5:O43)</f>
        <v>9.4665379232724618</v>
      </c>
      <c r="P44" s="83">
        <f>分析係数表!C47</f>
        <v>0.46786164393083407</v>
      </c>
      <c r="Q44" s="87">
        <f>SUM(Q5:Q43)</f>
        <v>6.0792535199483693</v>
      </c>
      <c r="R44" s="82">
        <f>SUM(R5:R43)</f>
        <v>7.2940027797237263</v>
      </c>
      <c r="S44" s="88">
        <f>SUM(S5:S43)</f>
        <v>116.12420118011096</v>
      </c>
      <c r="T44" s="89">
        <f>分析係数表!F47</f>
        <v>0.45241141751681985</v>
      </c>
      <c r="U44" s="90">
        <f>SUM(U5:U43)</f>
        <v>29.906751738110209</v>
      </c>
      <c r="V44" s="91">
        <f>分析係数表!D47</f>
        <v>5.5289104631778725E-2</v>
      </c>
      <c r="W44" s="155">
        <f>SUM(W5:W43)</f>
        <v>5</v>
      </c>
      <c r="X44" s="83">
        <f>分析係数表!E47</f>
        <v>4.6297221440055228E-2</v>
      </c>
      <c r="Y44" s="156">
        <f>SUM(Y5:Y43)</f>
        <v>5</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292</v>
      </c>
      <c r="S2" s="3" t="s">
        <v>150</v>
      </c>
      <c r="U2" s="55" t="s">
        <v>207</v>
      </c>
      <c r="W2" s="3" t="s">
        <v>127</v>
      </c>
      <c r="Y2" s="3" t="s">
        <v>151</v>
      </c>
    </row>
    <row r="3" spans="1:25" ht="45" x14ac:dyDescent="0.15">
      <c r="B3" s="56"/>
      <c r="C3" s="57" t="s">
        <v>225</v>
      </c>
      <c r="D3" s="57" t="s">
        <v>232</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投入係数表!X5</f>
        <v>5.0026048695368357E-3</v>
      </c>
      <c r="E5" s="68">
        <f t="shared" ref="E5:E38" si="0">$C$26*D5</f>
        <v>0.50026048695368353</v>
      </c>
      <c r="F5" s="67">
        <f>分析係数表!C8</f>
        <v>0.17777947964604235</v>
      </c>
      <c r="G5" s="68">
        <f t="shared" ref="G5:G38" si="1">E5*F5</f>
        <v>8.893604905810161E-2</v>
      </c>
      <c r="H5" s="68">
        <f t="array" ref="H5:H43">MMULT(逆行列係数!C5:AO43,'22'!G5:G43)</f>
        <v>0.10720461215840206</v>
      </c>
      <c r="I5" s="68">
        <f t="shared" ref="I5:I38" si="2">C5+H5</f>
        <v>0.10720461215840206</v>
      </c>
      <c r="J5" s="67">
        <f>分析係数表!G8</f>
        <v>0.11983669088190757</v>
      </c>
      <c r="K5" s="69">
        <f t="shared" ref="K5:K38" si="3">I5*J5</f>
        <v>1.2847045968341218E-2</v>
      </c>
      <c r="L5" s="70" t="s">
        <v>181</v>
      </c>
      <c r="M5" s="71" t="s">
        <v>181</v>
      </c>
      <c r="N5" s="72">
        <f>分析係数表!H8</f>
        <v>9.9318531954874535E-3</v>
      </c>
      <c r="O5" s="73">
        <f t="shared" ref="O5:O43" si="4">$M$44*N5</f>
        <v>0.19933739080906634</v>
      </c>
      <c r="P5" s="67">
        <f>分析係数表!C8</f>
        <v>0.17777947964604235</v>
      </c>
      <c r="Q5" s="73">
        <f t="shared" ref="Q5:Q38" si="5">O5*P5</f>
        <v>3.5438097612035598E-2</v>
      </c>
      <c r="R5" s="74">
        <f t="array" ref="R5:R43">MMULT(逆行列係数!C5:AO43,'22'!Q5:Q43)</f>
        <v>5.98962026905039E-2</v>
      </c>
      <c r="S5" s="75">
        <f t="shared" ref="S5:S38" si="6">I5+R5</f>
        <v>0.16710081484890596</v>
      </c>
      <c r="T5" s="76">
        <f>分析係数表!F8</f>
        <v>0.45371949933871308</v>
      </c>
      <c r="U5" s="77">
        <f t="shared" ref="U5:U38" si="7">S5*T5</f>
        <v>7.5816898052336601E-2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投入係数表!X6</f>
        <v>9.2268872750553928E-4</v>
      </c>
      <c r="E6" s="68">
        <f t="shared" si="0"/>
        <v>9.2268872750553926E-2</v>
      </c>
      <c r="F6" s="67">
        <f>分析係数表!C9</f>
        <v>0.42124201973302378</v>
      </c>
      <c r="G6" s="68">
        <f t="shared" si="1"/>
        <v>3.8867526315932696E-2</v>
      </c>
      <c r="H6" s="68">
        <v>5.689649174774259E-2</v>
      </c>
      <c r="I6" s="68">
        <f t="shared" si="2"/>
        <v>5.689649174774259E-2</v>
      </c>
      <c r="J6" s="67">
        <f>分析係数表!G9</f>
        <v>0.24981720692176457</v>
      </c>
      <c r="K6" s="69">
        <f t="shared" si="3"/>
        <v>1.4213722652068281E-2</v>
      </c>
      <c r="L6" s="70"/>
      <c r="M6" s="71"/>
      <c r="N6" s="72">
        <f>分析係数表!H9</f>
        <v>5.1224917855464795E-4</v>
      </c>
      <c r="O6" s="73">
        <f t="shared" si="4"/>
        <v>1.028110390753309E-2</v>
      </c>
      <c r="P6" s="67">
        <f>分析係数表!C9</f>
        <v>0.42124201973302378</v>
      </c>
      <c r="Q6" s="73">
        <f t="shared" si="5"/>
        <v>4.3308329750943219E-3</v>
      </c>
      <c r="R6" s="74">
        <v>5.7293328471078181E-3</v>
      </c>
      <c r="S6" s="75">
        <f t="shared" si="6"/>
        <v>6.2625824594850416E-2</v>
      </c>
      <c r="T6" s="76">
        <f>分析係数表!F9</f>
        <v>0.68072142334876917</v>
      </c>
      <c r="U6" s="77">
        <f t="shared" si="7"/>
        <v>4.2630740456596927E-2</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投入係数表!X7</f>
        <v>6.509035445056083E-3</v>
      </c>
      <c r="E7" s="68">
        <f t="shared" si="0"/>
        <v>0.65090354450560828</v>
      </c>
      <c r="F7" s="67">
        <f>分析係数表!C10</f>
        <v>0.36396764732023823</v>
      </c>
      <c r="G7" s="68">
        <f t="shared" si="1"/>
        <v>0.23690783172611021</v>
      </c>
      <c r="H7" s="68">
        <v>0.24931127375539403</v>
      </c>
      <c r="I7" s="68">
        <f t="shared" si="2"/>
        <v>0.24931127375539403</v>
      </c>
      <c r="J7" s="67">
        <f>分析係数表!G10</f>
        <v>0.17997125059894586</v>
      </c>
      <c r="K7" s="69">
        <f t="shared" si="3"/>
        <v>4.4868861726174415E-2</v>
      </c>
      <c r="L7" s="70"/>
      <c r="M7" s="71"/>
      <c r="N7" s="72">
        <f>分析係数表!H10</f>
        <v>1.1645238378928864E-3</v>
      </c>
      <c r="O7" s="73">
        <f t="shared" si="4"/>
        <v>2.3372591077564259E-2</v>
      </c>
      <c r="P7" s="67">
        <f>分析係数表!C10</f>
        <v>0.36396764732023823</v>
      </c>
      <c r="Q7" s="73">
        <f t="shared" si="5"/>
        <v>8.506866986279055E-3</v>
      </c>
      <c r="R7" s="74">
        <v>1.7386932558071867E-2</v>
      </c>
      <c r="S7" s="75">
        <f t="shared" si="6"/>
        <v>0.26669820631346591</v>
      </c>
      <c r="T7" s="76">
        <f>分析係数表!F10</f>
        <v>0.526018207954001</v>
      </c>
      <c r="U7" s="77">
        <f t="shared" si="7"/>
        <v>0.14028811254955578</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投入係数表!X8</f>
        <v>6.2140261240168975E-4</v>
      </c>
      <c r="E8" s="68">
        <f t="shared" si="0"/>
        <v>6.2140261240168977E-2</v>
      </c>
      <c r="F8" s="67">
        <f>分析係数表!C11</f>
        <v>1.3444674968404846E-2</v>
      </c>
      <c r="G8" s="68">
        <f t="shared" si="1"/>
        <v>8.3545561482583773E-4</v>
      </c>
      <c r="H8" s="68">
        <v>1.1437683507798089E-2</v>
      </c>
      <c r="I8" s="68">
        <f t="shared" si="2"/>
        <v>1.1437683507798089E-2</v>
      </c>
      <c r="J8" s="67">
        <f>分析係数表!G11</f>
        <v>0.34123955862637928</v>
      </c>
      <c r="K8" s="69">
        <f t="shared" si="3"/>
        <v>3.9029900719092375E-3</v>
      </c>
      <c r="L8" s="70"/>
      <c r="M8" s="71"/>
      <c r="N8" s="72">
        <f>分析係数表!H11</f>
        <v>-1.9911880294914216E-5</v>
      </c>
      <c r="O8" s="73">
        <f t="shared" si="4"/>
        <v>-3.9964165659376276E-4</v>
      </c>
      <c r="P8" s="67">
        <f>分析係数表!C11</f>
        <v>1.3444674968404846E-2</v>
      </c>
      <c r="Q8" s="73">
        <f t="shared" si="5"/>
        <v>-5.3730521767380075E-6</v>
      </c>
      <c r="R8" s="74">
        <v>1.9212103622271163E-2</v>
      </c>
      <c r="S8" s="75">
        <f t="shared" si="6"/>
        <v>3.0649787130069252E-2</v>
      </c>
      <c r="T8" s="76">
        <f>分析係数表!F11</f>
        <v>0.57409508095287198</v>
      </c>
      <c r="U8" s="77">
        <f t="shared" si="7"/>
        <v>1.7595892023625402E-2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投入係数表!X9</f>
        <v>1.2032614221959993E-2</v>
      </c>
      <c r="E9" s="68">
        <f t="shared" si="0"/>
        <v>1.2032614221959992</v>
      </c>
      <c r="F9" s="67">
        <f>分析係数表!C12</f>
        <v>0.28285269962977577</v>
      </c>
      <c r="G9" s="68">
        <f t="shared" si="1"/>
        <v>0.34034574162850179</v>
      </c>
      <c r="H9" s="68">
        <v>0.38207785477061201</v>
      </c>
      <c r="I9" s="68">
        <f t="shared" si="2"/>
        <v>0.38207785477061201</v>
      </c>
      <c r="J9" s="67">
        <f>分析係数表!G12</f>
        <v>0.13743688539340115</v>
      </c>
      <c r="K9" s="69">
        <f t="shared" si="3"/>
        <v>5.2511590337465171E-2</v>
      </c>
      <c r="L9" s="70"/>
      <c r="M9" s="71"/>
      <c r="N9" s="72">
        <f>分析係数表!H12</f>
        <v>7.6503049889858399E-2</v>
      </c>
      <c r="O9" s="73">
        <f t="shared" si="4"/>
        <v>1.5354554737990911</v>
      </c>
      <c r="P9" s="67">
        <f>分析係数表!C12</f>
        <v>0.28285269962977577</v>
      </c>
      <c r="Q9" s="73">
        <f t="shared" si="5"/>
        <v>0.43430772592538935</v>
      </c>
      <c r="R9" s="74">
        <v>0.52879721444111316</v>
      </c>
      <c r="S9" s="75">
        <f t="shared" si="6"/>
        <v>0.91087506921172512</v>
      </c>
      <c r="T9" s="76">
        <f>分析係数表!F12</f>
        <v>0.33885954419874881</v>
      </c>
      <c r="U9" s="77">
        <f t="shared" si="7"/>
        <v>0.30865871077508894</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投入係数表!X10</f>
        <v>9.0825210115681315E-3</v>
      </c>
      <c r="E10" s="68">
        <f t="shared" si="0"/>
        <v>0.90825210115681321</v>
      </c>
      <c r="F10" s="67">
        <f>分析係数表!C13</f>
        <v>8.2857707463935726E-2</v>
      </c>
      <c r="G10" s="68">
        <f t="shared" si="1"/>
        <v>7.5255686901156194E-2</v>
      </c>
      <c r="H10" s="68">
        <v>8.2823311343760087E-2</v>
      </c>
      <c r="I10" s="68">
        <f t="shared" si="2"/>
        <v>8.2823311343760087E-2</v>
      </c>
      <c r="J10" s="67">
        <f>分析係数表!G13</f>
        <v>0.24536311575828371</v>
      </c>
      <c r="K10" s="69">
        <f t="shared" si="3"/>
        <v>2.0321785728723379E-2</v>
      </c>
      <c r="L10" s="70"/>
      <c r="M10" s="71"/>
      <c r="N10" s="72">
        <f>分析係数表!H13</f>
        <v>1.5229376832013421E-2</v>
      </c>
      <c r="O10" s="73">
        <f t="shared" si="4"/>
        <v>0.30566140896251986</v>
      </c>
      <c r="P10" s="67">
        <f>分析係数表!C13</f>
        <v>8.2857707463935726E-2</v>
      </c>
      <c r="Q10" s="73">
        <f t="shared" si="5"/>
        <v>2.5326403606830892E-2</v>
      </c>
      <c r="R10" s="74">
        <v>2.8047742590839853E-2</v>
      </c>
      <c r="S10" s="75">
        <f t="shared" si="6"/>
        <v>0.11087105393459994</v>
      </c>
      <c r="T10" s="76">
        <f>分析係数表!F13</f>
        <v>0.38525314111513148</v>
      </c>
      <c r="U10" s="77">
        <f t="shared" si="7"/>
        <v>4.2713421787049781E-2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投入係数表!X11</f>
        <v>6.3414450435295672E-2</v>
      </c>
      <c r="E11" s="68">
        <f t="shared" si="0"/>
        <v>6.3414450435295668</v>
      </c>
      <c r="F11" s="67">
        <f>分析係数表!C14</f>
        <v>0.18904232356765083</v>
      </c>
      <c r="G11" s="68">
        <f t="shared" si="1"/>
        <v>1.198801505805392</v>
      </c>
      <c r="H11" s="68">
        <v>1.3442812771881945</v>
      </c>
      <c r="I11" s="68">
        <f t="shared" si="2"/>
        <v>1.3442812771881945</v>
      </c>
      <c r="J11" s="67">
        <f>分析係数表!G14</f>
        <v>0.16324783844948645</v>
      </c>
      <c r="K11" s="69">
        <f t="shared" si="3"/>
        <v>0.21945101276908768</v>
      </c>
      <c r="L11" s="70"/>
      <c r="M11" s="71"/>
      <c r="N11" s="72">
        <f>分析係数表!H14</f>
        <v>1.012936620163862E-3</v>
      </c>
      <c r="O11" s="73">
        <f t="shared" si="4"/>
        <v>2.0330157820914966E-2</v>
      </c>
      <c r="P11" s="67">
        <f>分析係数表!C14</f>
        <v>0.18904232356765083</v>
      </c>
      <c r="Q11" s="73">
        <f t="shared" si="5"/>
        <v>3.8432602729628141E-3</v>
      </c>
      <c r="R11" s="74">
        <v>2.2205713400880192E-2</v>
      </c>
      <c r="S11" s="75">
        <f t="shared" si="6"/>
        <v>1.3664869905890746</v>
      </c>
      <c r="T11" s="76">
        <f>分析係数表!F14</f>
        <v>0.31391081065397786</v>
      </c>
      <c r="U11" s="77">
        <f t="shared" si="7"/>
        <v>0.428955038963931</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投入係数表!X12</f>
        <v>3.4371724298097504E-2</v>
      </c>
      <c r="E12" s="68">
        <f t="shared" si="0"/>
        <v>3.4371724298097504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0.13607798407017624</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投入係数表!X13</f>
        <v>2.0587884532096389E-3</v>
      </c>
      <c r="E13" s="68">
        <f t="shared" si="0"/>
        <v>0.2058788453209639</v>
      </c>
      <c r="F13" s="67">
        <f>分析係数表!C16</f>
        <v>0.18624360370728099</v>
      </c>
      <c r="G13" s="68">
        <f t="shared" si="1"/>
        <v>3.8343618079670204E-2</v>
      </c>
      <c r="H13" s="68">
        <v>9.6783304953953334E-2</v>
      </c>
      <c r="I13" s="68">
        <f t="shared" si="2"/>
        <v>9.6783304953953334E-2</v>
      </c>
      <c r="J13" s="67">
        <f>分析係数表!G16</f>
        <v>3.3443467200273011E-2</v>
      </c>
      <c r="K13" s="69">
        <f t="shared" si="3"/>
        <v>3.2367692847615585E-3</v>
      </c>
      <c r="L13" s="70"/>
      <c r="M13" s="71"/>
      <c r="N13" s="72">
        <f>分析係数表!H16</f>
        <v>1.544069969062719E-2</v>
      </c>
      <c r="O13" s="73">
        <f t="shared" si="4"/>
        <v>0.30990276718895049</v>
      </c>
      <c r="P13" s="67">
        <f>分析係数表!C16</f>
        <v>0.18624360370728099</v>
      </c>
      <c r="Q13" s="73">
        <f t="shared" si="5"/>
        <v>5.7717408160128658E-2</v>
      </c>
      <c r="R13" s="74">
        <v>0.10557068355179823</v>
      </c>
      <c r="S13" s="75">
        <f t="shared" si="6"/>
        <v>0.20235398850575156</v>
      </c>
      <c r="T13" s="76">
        <f>分析係数表!F16</f>
        <v>0.28910915662276826</v>
      </c>
      <c r="U13" s="77">
        <f t="shared" si="7"/>
        <v>5.850239095615118E-2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投入係数表!X14</f>
        <v>6.8278965835409905E-2</v>
      </c>
      <c r="E14" s="68">
        <f t="shared" si="0"/>
        <v>6.8278965835409906</v>
      </c>
      <c r="F14" s="67">
        <f>分析係数表!C17</f>
        <v>8.6758716707685424E-2</v>
      </c>
      <c r="G14" s="68">
        <f t="shared" si="1"/>
        <v>0.59237954540080595</v>
      </c>
      <c r="H14" s="68">
        <v>0.62630929512590794</v>
      </c>
      <c r="I14" s="68">
        <f t="shared" si="2"/>
        <v>0.62630929512590794</v>
      </c>
      <c r="J14" s="67">
        <f>分析係数表!G17</f>
        <v>0.21883055467982124</v>
      </c>
      <c r="K14" s="69">
        <f t="shared" si="3"/>
        <v>0.13705561045353029</v>
      </c>
      <c r="L14" s="70"/>
      <c r="M14" s="71"/>
      <c r="N14" s="72">
        <f>分析係数表!H17</f>
        <v>2.866347284388861E-3</v>
      </c>
      <c r="O14" s="73">
        <f t="shared" si="4"/>
        <v>5.7529061049989241E-2</v>
      </c>
      <c r="P14" s="67">
        <f>分析係数表!C17</f>
        <v>8.6758716707685424E-2</v>
      </c>
      <c r="Q14" s="73">
        <f t="shared" si="5"/>
        <v>4.9911475100951567E-3</v>
      </c>
      <c r="R14" s="74">
        <v>1.049218660729298E-2</v>
      </c>
      <c r="S14" s="75">
        <f t="shared" si="6"/>
        <v>0.63680148173320095</v>
      </c>
      <c r="T14" s="76">
        <f>分析係数表!F17</f>
        <v>0.34508465775272146</v>
      </c>
      <c r="U14" s="77">
        <f t="shared" si="7"/>
        <v>0.21975042138032755</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投入係数表!X15</f>
        <v>6.1512581833702614E-3</v>
      </c>
      <c r="E15" s="68">
        <f t="shared" si="0"/>
        <v>0.61512581833702618</v>
      </c>
      <c r="F15" s="67">
        <f>分析係数表!C18</f>
        <v>0.36451017494166671</v>
      </c>
      <c r="G15" s="68">
        <f t="shared" si="1"/>
        <v>0.22421961965316531</v>
      </c>
      <c r="H15" s="68">
        <v>0.24601662870919994</v>
      </c>
      <c r="I15" s="68">
        <f t="shared" si="2"/>
        <v>0.24601662870919994</v>
      </c>
      <c r="J15" s="67">
        <f>分析係数表!G18</f>
        <v>0.21601264645713222</v>
      </c>
      <c r="K15" s="69">
        <f t="shared" si="3"/>
        <v>5.3142703039935971E-2</v>
      </c>
      <c r="L15" s="70"/>
      <c r="M15" s="71"/>
      <c r="N15" s="72">
        <f>分析係数表!H18</f>
        <v>4.846294736294444E-4</v>
      </c>
      <c r="O15" s="73">
        <f t="shared" si="4"/>
        <v>9.7267622548385165E-3</v>
      </c>
      <c r="P15" s="67">
        <f>分析係数表!C18</f>
        <v>0.36451017494166671</v>
      </c>
      <c r="Q15" s="73">
        <f t="shared" si="5"/>
        <v>3.5455038111271882E-3</v>
      </c>
      <c r="R15" s="74">
        <v>9.694471308033862E-3</v>
      </c>
      <c r="S15" s="75">
        <f t="shared" si="6"/>
        <v>0.25571110001723379</v>
      </c>
      <c r="T15" s="76">
        <f>分析係数表!F18</f>
        <v>0.4650429076224129</v>
      </c>
      <c r="U15" s="77">
        <f t="shared" si="7"/>
        <v>0.11891663346334004</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投入係数表!X16</f>
        <v>4.4000326393291364E-3</v>
      </c>
      <c r="E16" s="68">
        <f t="shared" si="0"/>
        <v>0.44000326393291367</v>
      </c>
      <c r="F16" s="67">
        <f>分析係数表!C19</f>
        <v>0.20084535872916243</v>
      </c>
      <c r="G16" s="68">
        <f t="shared" si="1"/>
        <v>8.8372613386608387E-2</v>
      </c>
      <c r="H16" s="68">
        <v>0.12318363067541438</v>
      </c>
      <c r="I16" s="68">
        <f t="shared" si="2"/>
        <v>0.12318363067541438</v>
      </c>
      <c r="J16" s="67">
        <f>分析係数表!G19</f>
        <v>5.7675100625652016E-2</v>
      </c>
      <c r="K16" s="69">
        <f t="shared" si="3"/>
        <v>7.1046282946376788E-3</v>
      </c>
      <c r="L16" s="70"/>
      <c r="M16" s="71"/>
      <c r="N16" s="72">
        <f>分析係数表!H19</f>
        <v>-1.1304809457757749E-4</v>
      </c>
      <c r="O16" s="73">
        <f t="shared" si="4"/>
        <v>-2.2689332761452342E-3</v>
      </c>
      <c r="P16" s="67">
        <f>分析係数表!C19</f>
        <v>0.20084535872916243</v>
      </c>
      <c r="Q16" s="73">
        <f t="shared" si="5"/>
        <v>-4.5570471777992331E-4</v>
      </c>
      <c r="R16" s="74">
        <v>1.1278932757577223E-3</v>
      </c>
      <c r="S16" s="75">
        <f t="shared" si="6"/>
        <v>0.12431152395117211</v>
      </c>
      <c r="T16" s="76">
        <f>分析係数表!F19</f>
        <v>0.24248712237187039</v>
      </c>
      <c r="U16" s="77">
        <f t="shared" si="7"/>
        <v>3.014394372058157E-2</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投入係数表!X17</f>
        <v>1.6112530363991288E-2</v>
      </c>
      <c r="E17" s="68">
        <f t="shared" si="0"/>
        <v>1.6112530363991289</v>
      </c>
      <c r="F17" s="67">
        <f>分析係数表!C20</f>
        <v>4.0655503382211911E-2</v>
      </c>
      <c r="G17" s="68">
        <f t="shared" si="1"/>
        <v>6.5506303270923993E-2</v>
      </c>
      <c r="H17" s="68">
        <v>6.9291659853711468E-2</v>
      </c>
      <c r="I17" s="68">
        <f t="shared" si="2"/>
        <v>6.9291659853711468E-2</v>
      </c>
      <c r="J17" s="67">
        <f>分析係数表!G20</f>
        <v>0.10009738747512385</v>
      </c>
      <c r="K17" s="69">
        <f t="shared" si="3"/>
        <v>6.9359141251714405E-3</v>
      </c>
      <c r="L17" s="70"/>
      <c r="M17" s="71"/>
      <c r="N17" s="72">
        <f>分析係数表!H20</f>
        <v>5.4629207067175944E-4</v>
      </c>
      <c r="O17" s="73">
        <f t="shared" si="4"/>
        <v>1.0964362223645009E-2</v>
      </c>
      <c r="P17" s="67">
        <f>分析係数表!C20</f>
        <v>4.0655503382211911E-2</v>
      </c>
      <c r="Q17" s="73">
        <f t="shared" si="5"/>
        <v>4.4576166546719614E-4</v>
      </c>
      <c r="R17" s="74">
        <v>8.1558336963802878E-4</v>
      </c>
      <c r="S17" s="75">
        <f t="shared" si="6"/>
        <v>7.0107243223349491E-2</v>
      </c>
      <c r="T17" s="76">
        <f>分析係数表!F20</f>
        <v>0.22636236609222171</v>
      </c>
      <c r="U17" s="77">
        <f t="shared" si="7"/>
        <v>1.5869641456240268E-2</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投入係数表!X18</f>
        <v>1.6344771744383837E-2</v>
      </c>
      <c r="E18" s="68">
        <f t="shared" si="0"/>
        <v>1.6344771744383837</v>
      </c>
      <c r="F18" s="67">
        <f>分析係数表!C21</f>
        <v>0.20026093416848378</v>
      </c>
      <c r="G18" s="68">
        <f t="shared" si="1"/>
        <v>0.32732192583009456</v>
      </c>
      <c r="H18" s="68">
        <v>0.35109486103874404</v>
      </c>
      <c r="I18" s="68">
        <f t="shared" si="2"/>
        <v>0.35109486103874404</v>
      </c>
      <c r="J18" s="67">
        <f>分析係数表!G21</f>
        <v>0.28530595433635869</v>
      </c>
      <c r="K18" s="69">
        <f t="shared" si="3"/>
        <v>0.10016945439125011</v>
      </c>
      <c r="L18" s="70"/>
      <c r="M18" s="71"/>
      <c r="N18" s="72">
        <f>分析係数表!H21</f>
        <v>9.3136214282663271E-4</v>
      </c>
      <c r="O18" s="73">
        <f t="shared" si="4"/>
        <v>1.8692916195514712E-2</v>
      </c>
      <c r="P18" s="67">
        <f>分析係数表!C21</f>
        <v>0.20026093416848378</v>
      </c>
      <c r="Q18" s="73">
        <f t="shared" si="5"/>
        <v>3.7434608596469562E-3</v>
      </c>
      <c r="R18" s="74">
        <v>1.1108784201521242E-2</v>
      </c>
      <c r="S18" s="75">
        <f t="shared" si="6"/>
        <v>0.36220364524026527</v>
      </c>
      <c r="T18" s="76">
        <f>分析係数表!F21</f>
        <v>0.42843035575162391</v>
      </c>
      <c r="U18" s="77">
        <f t="shared" si="7"/>
        <v>0.15517903658482182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投入係数表!X19</f>
        <v>6.7789375898366145E-4</v>
      </c>
      <c r="E19" s="68">
        <f t="shared" si="0"/>
        <v>6.7789375898366144E-2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8.7018747806706415E-4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投入係数表!X20</f>
        <v>1.5064305755192479E-4</v>
      </c>
      <c r="E20" s="68">
        <f t="shared" si="0"/>
        <v>1.5064305755192478E-2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4.5765415513156704E-4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投入係数表!X21</f>
        <v>2.0713420413389657E-4</v>
      </c>
      <c r="E21" s="68">
        <f t="shared" si="0"/>
        <v>2.0713420413389656E-2</v>
      </c>
      <c r="F21" s="67">
        <f>分析係数表!C24</f>
        <v>0.65025853558407531</v>
      </c>
      <c r="G21" s="68">
        <f t="shared" si="1"/>
        <v>1.346907842494805E-2</v>
      </c>
      <c r="H21" s="68">
        <v>3.2979254810169036E-2</v>
      </c>
      <c r="I21" s="68">
        <f t="shared" si="2"/>
        <v>3.2979254810169036E-2</v>
      </c>
      <c r="J21" s="67">
        <f>分析係数表!G24</f>
        <v>0.20860957299762456</v>
      </c>
      <c r="K21" s="69">
        <f t="shared" si="3"/>
        <v>6.8797882637292185E-3</v>
      </c>
      <c r="L21" s="70"/>
      <c r="M21" s="71"/>
      <c r="N21" s="72">
        <f>分析係数表!H24</f>
        <v>1.012294301444671E-3</v>
      </c>
      <c r="O21" s="73">
        <f t="shared" si="4"/>
        <v>2.031726615457323E-2</v>
      </c>
      <c r="P21" s="67">
        <f>分析係数表!C24</f>
        <v>0.65025853558407531</v>
      </c>
      <c r="Q21" s="73">
        <f t="shared" si="5"/>
        <v>1.3211475736744685E-2</v>
      </c>
      <c r="R21" s="74">
        <v>2.7569429132171908E-2</v>
      </c>
      <c r="S21" s="75">
        <f t="shared" si="6"/>
        <v>6.0548683942340947E-2</v>
      </c>
      <c r="T21" s="76">
        <f>分析係数表!F24</f>
        <v>0.3934811577649211</v>
      </c>
      <c r="U21" s="77">
        <f t="shared" si="7"/>
        <v>2.3824766258774603E-2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投入係数表!X22</f>
        <v>9.1201817759561134E-3</v>
      </c>
      <c r="E22" s="68">
        <f t="shared" si="0"/>
        <v>0.91201817759561132</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8.6438622821328383E-3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投入係数表!X23</f>
        <v>1.7261183677824714E-3</v>
      </c>
      <c r="E23" s="68">
        <f t="shared" si="0"/>
        <v>0.17261183677824712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0.19423229093773958</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投入係数表!X24</f>
        <v>3.7660764387981197E-5</v>
      </c>
      <c r="E24" s="68">
        <f t="shared" si="0"/>
        <v>3.7660764387981195E-3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0.18137929959503052</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投入係数表!X25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0.14742265045090241</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66">
        <f>最終需要_まとめ!C27</f>
        <v>100</v>
      </c>
      <c r="D26" s="67">
        <f>投入係数表!X26</f>
        <v>7.3024222148295542E-2</v>
      </c>
      <c r="E26" s="68">
        <f t="shared" si="0"/>
        <v>7.3024222148295541</v>
      </c>
      <c r="F26" s="67">
        <f>分析係数表!C29</f>
        <v>0.21798273531536294</v>
      </c>
      <c r="G26" s="68">
        <f t="shared" si="1"/>
        <v>1.591801968816217</v>
      </c>
      <c r="H26" s="68">
        <v>1.6519088543529024</v>
      </c>
      <c r="I26" s="68">
        <f t="shared" si="2"/>
        <v>101.6519088543529</v>
      </c>
      <c r="J26" s="67">
        <f>分析係数表!G29</f>
        <v>0.25500731246508535</v>
      </c>
      <c r="K26" s="69">
        <f t="shared" si="3"/>
        <v>25.921980083894343</v>
      </c>
      <c r="L26" s="70"/>
      <c r="M26" s="71"/>
      <c r="N26" s="72">
        <f>分析係数表!H29</f>
        <v>1.0983971257521954E-2</v>
      </c>
      <c r="O26" s="73">
        <f t="shared" si="4"/>
        <v>0.22045394027682713</v>
      </c>
      <c r="P26" s="67">
        <f>分析係数表!C29</f>
        <v>0.21798273531536294</v>
      </c>
      <c r="Q26" s="73">
        <f t="shared" si="5"/>
        <v>4.8055152912592436E-2</v>
      </c>
      <c r="R26" s="74">
        <v>7.411779413636238E-2</v>
      </c>
      <c r="S26" s="75">
        <f t="shared" si="6"/>
        <v>101.72602664848925</v>
      </c>
      <c r="T26" s="76">
        <f>分析係数表!F29</f>
        <v>0.40506035137493174</v>
      </c>
      <c r="U26" s="77">
        <f t="shared" si="7"/>
        <v>41.205180098212729</v>
      </c>
      <c r="V26" s="78">
        <f>分析係数表!D29</f>
        <v>7.067670116811138E-2</v>
      </c>
      <c r="W26" s="79">
        <f t="shared" si="8"/>
        <v>7</v>
      </c>
      <c r="X26" s="67">
        <f>分析係数表!E29</f>
        <v>5.1745890269086159E-2</v>
      </c>
      <c r="Y26" s="80">
        <f t="shared" si="9"/>
        <v>5</v>
      </c>
    </row>
    <row r="27" spans="1:25" x14ac:dyDescent="0.15">
      <c r="A27" s="6" t="s">
        <v>15</v>
      </c>
      <c r="B27" s="5" t="s">
        <v>36</v>
      </c>
      <c r="C27" s="81"/>
      <c r="D27" s="67">
        <f>投入係数表!X27</f>
        <v>1.3306803417086688E-3</v>
      </c>
      <c r="E27" s="68">
        <f t="shared" si="0"/>
        <v>0.13306803417086688</v>
      </c>
      <c r="F27" s="67">
        <f>分析係数表!C30</f>
        <v>1</v>
      </c>
      <c r="G27" s="68">
        <f t="shared" si="1"/>
        <v>0.13306803417086688</v>
      </c>
      <c r="H27" s="68">
        <v>0.22337613371188159</v>
      </c>
      <c r="I27" s="68">
        <f t="shared" si="2"/>
        <v>0.22337613371188159</v>
      </c>
      <c r="J27" s="67">
        <f>分析係数表!G30</f>
        <v>0.34480244300890089</v>
      </c>
      <c r="K27" s="69">
        <f t="shared" si="3"/>
        <v>7.7020636613739674E-2</v>
      </c>
      <c r="L27" s="70"/>
      <c r="M27" s="71"/>
      <c r="N27" s="72">
        <f>分析係数表!H30</f>
        <v>0</v>
      </c>
      <c r="O27" s="73">
        <f t="shared" si="4"/>
        <v>0</v>
      </c>
      <c r="P27" s="67">
        <f>分析係数表!C30</f>
        <v>1</v>
      </c>
      <c r="Q27" s="73">
        <f t="shared" si="5"/>
        <v>0</v>
      </c>
      <c r="R27" s="74">
        <v>0.12305439196138582</v>
      </c>
      <c r="S27" s="75">
        <f t="shared" si="6"/>
        <v>0.34643052567326738</v>
      </c>
      <c r="T27" s="76">
        <f>分析係数表!F30</f>
        <v>0.4506615325054556</v>
      </c>
      <c r="U27" s="77">
        <f t="shared" si="7"/>
        <v>0.15612291160658526</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投入係数表!X28</f>
        <v>1.5359315076231663E-2</v>
      </c>
      <c r="E28" s="68">
        <f t="shared" si="0"/>
        <v>1.5359315076231663</v>
      </c>
      <c r="F28" s="67">
        <f>分析係数表!C31</f>
        <v>0.99579475994795519</v>
      </c>
      <c r="G28" s="68">
        <f t="shared" si="1"/>
        <v>1.5294725469301118</v>
      </c>
      <c r="H28" s="68">
        <v>2.0140594089596786</v>
      </c>
      <c r="I28" s="68">
        <f t="shared" si="2"/>
        <v>2.0140594089596786</v>
      </c>
      <c r="J28" s="67">
        <f>分析係数表!G31</f>
        <v>7.0701677135993485E-2</v>
      </c>
      <c r="K28" s="69">
        <f t="shared" si="3"/>
        <v>0.14239737806497707</v>
      </c>
      <c r="L28" s="70"/>
      <c r="M28" s="71"/>
      <c r="N28" s="72">
        <f>分析係数表!H31</f>
        <v>0.174828557104864</v>
      </c>
      <c r="O28" s="73">
        <f t="shared" si="4"/>
        <v>3.5088988657254339</v>
      </c>
      <c r="P28" s="67">
        <f>分析係数表!C31</f>
        <v>0.99579475994795519</v>
      </c>
      <c r="Q28" s="73">
        <f t="shared" si="5"/>
        <v>3.4941431036767105</v>
      </c>
      <c r="R28" s="74">
        <v>3.9991004043029341</v>
      </c>
      <c r="S28" s="75">
        <f t="shared" si="6"/>
        <v>6.0131598132626127</v>
      </c>
      <c r="T28" s="76">
        <f>分析係数表!F31</f>
        <v>0.32317167652288298</v>
      </c>
      <c r="U28" s="77">
        <f t="shared" si="7"/>
        <v>1.9432829380521044</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投入係数表!X29</f>
        <v>8.7247437498823104E-4</v>
      </c>
      <c r="E29" s="68">
        <f t="shared" si="0"/>
        <v>8.7247437498823105E-2</v>
      </c>
      <c r="F29" s="67">
        <f>分析係数表!C32</f>
        <v>0.99964031202931458</v>
      </c>
      <c r="G29" s="68">
        <f t="shared" si="1"/>
        <v>8.7216055645081655E-2</v>
      </c>
      <c r="H29" s="68">
        <v>0.12899456004305235</v>
      </c>
      <c r="I29" s="68">
        <f t="shared" si="2"/>
        <v>0.12899456004305235</v>
      </c>
      <c r="J29" s="67">
        <f>分析係数表!G32</f>
        <v>0.14056358670308441</v>
      </c>
      <c r="K29" s="69">
        <f t="shared" si="3"/>
        <v>1.8131938024837816E-2</v>
      </c>
      <c r="L29" s="70"/>
      <c r="M29" s="71"/>
      <c r="N29" s="72">
        <f>分析係数表!H32</f>
        <v>5.58720937888101E-3</v>
      </c>
      <c r="O29" s="73">
        <f t="shared" si="4"/>
        <v>0.11213815967357567</v>
      </c>
      <c r="P29" s="67">
        <f>分析係数表!C32</f>
        <v>0.99964031202931458</v>
      </c>
      <c r="Q29" s="73">
        <f t="shared" si="5"/>
        <v>0.11209782492648629</v>
      </c>
      <c r="R29" s="74">
        <v>0.16312235777823045</v>
      </c>
      <c r="S29" s="75">
        <f t="shared" si="6"/>
        <v>0.2921169178212828</v>
      </c>
      <c r="T29" s="76">
        <f>分析係数表!F32</f>
        <v>0.48930784091666113</v>
      </c>
      <c r="U29" s="77">
        <f t="shared" si="7"/>
        <v>0.14293509835436161</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投入係数表!X30</f>
        <v>2.1968779226322363E-4</v>
      </c>
      <c r="E30" s="68">
        <f t="shared" si="0"/>
        <v>2.1968779226322361E-2</v>
      </c>
      <c r="F30" s="67">
        <f>分析係数表!C33</f>
        <v>0.86108134654879898</v>
      </c>
      <c r="G30" s="68">
        <f t="shared" si="1"/>
        <v>1.891690599823494E-2</v>
      </c>
      <c r="H30" s="68">
        <v>6.8928220436410212E-2</v>
      </c>
      <c r="I30" s="68">
        <f t="shared" si="2"/>
        <v>6.8928220436410212E-2</v>
      </c>
      <c r="J30" s="67">
        <f>分析係数表!G33</f>
        <v>0.50957339603627816</v>
      </c>
      <c r="K30" s="69">
        <f t="shared" si="3"/>
        <v>3.5123987370518743E-2</v>
      </c>
      <c r="L30" s="70"/>
      <c r="M30" s="71"/>
      <c r="N30" s="72">
        <f>分析係数表!H33</f>
        <v>9.6636851302253027E-4</v>
      </c>
      <c r="O30" s="73">
        <f t="shared" si="4"/>
        <v>1.9395512011139229E-2</v>
      </c>
      <c r="P30" s="67">
        <f>分析係数表!C33</f>
        <v>0.86108134654879898</v>
      </c>
      <c r="Q30" s="73">
        <f t="shared" si="5"/>
        <v>1.6701113599555169E-2</v>
      </c>
      <c r="R30" s="74">
        <v>8.8693048285467257E-2</v>
      </c>
      <c r="S30" s="75">
        <f t="shared" si="6"/>
        <v>0.15762126872187748</v>
      </c>
      <c r="T30" s="76">
        <f>分析係数表!F33</f>
        <v>0.6614299372109248</v>
      </c>
      <c r="U30" s="77">
        <f t="shared" si="7"/>
        <v>0.10425542587381773</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投入係数表!X31</f>
        <v>7.8943238951273254E-2</v>
      </c>
      <c r="E31" s="68">
        <f t="shared" si="0"/>
        <v>7.8943238951273251</v>
      </c>
      <c r="F31" s="67">
        <f>分析係数表!C34</f>
        <v>0.32336264537596071</v>
      </c>
      <c r="G31" s="68">
        <f t="shared" si="1"/>
        <v>2.55272945818303</v>
      </c>
      <c r="H31" s="68">
        <v>2.7544383941245432</v>
      </c>
      <c r="I31" s="68">
        <f t="shared" si="2"/>
        <v>2.7544383941245432</v>
      </c>
      <c r="J31" s="67">
        <f>分析係数表!G34</f>
        <v>0.42577322034702936</v>
      </c>
      <c r="K31" s="69">
        <f t="shared" si="3"/>
        <v>1.1727661053139069</v>
      </c>
      <c r="L31" s="70"/>
      <c r="M31" s="71"/>
      <c r="N31" s="72">
        <f>分析係数表!H34</f>
        <v>0.1563846962426603</v>
      </c>
      <c r="O31" s="73">
        <f t="shared" si="4"/>
        <v>3.1387211125557042</v>
      </c>
      <c r="P31" s="67">
        <f>分析係数表!C34</f>
        <v>0.32336264537596071</v>
      </c>
      <c r="Q31" s="73">
        <f t="shared" si="5"/>
        <v>1.0149451620533911</v>
      </c>
      <c r="R31" s="74">
        <v>1.1432920365725889</v>
      </c>
      <c r="S31" s="75">
        <f t="shared" si="6"/>
        <v>3.8977304306971323</v>
      </c>
      <c r="T31" s="76">
        <f>分析係数表!F34</f>
        <v>0.70466108064911737</v>
      </c>
      <c r="U31" s="77">
        <f t="shared" si="7"/>
        <v>2.7465789373739908</v>
      </c>
      <c r="V31" s="78">
        <f>分析係数表!D34</f>
        <v>0.17673178412336712</v>
      </c>
      <c r="W31" s="79">
        <f t="shared" si="8"/>
        <v>1</v>
      </c>
      <c r="X31" s="67">
        <f>分析係数表!E34</f>
        <v>0.12868570343468869</v>
      </c>
      <c r="Y31" s="80">
        <f t="shared" si="9"/>
        <v>1</v>
      </c>
    </row>
    <row r="32" spans="1:25" x14ac:dyDescent="0.15">
      <c r="A32" s="6" t="s">
        <v>20</v>
      </c>
      <c r="B32" s="5" t="s">
        <v>37</v>
      </c>
      <c r="C32" s="81"/>
      <c r="D32" s="67">
        <f>投入係数表!X32</f>
        <v>1.5949333718310036E-2</v>
      </c>
      <c r="E32" s="68">
        <f t="shared" si="0"/>
        <v>1.5949333718310037</v>
      </c>
      <c r="F32" s="67">
        <f>分析係数表!C35</f>
        <v>0.71309503437584931</v>
      </c>
      <c r="G32" s="68">
        <f t="shared" si="1"/>
        <v>1.1373390676130188</v>
      </c>
      <c r="H32" s="68">
        <v>1.3668823147893223</v>
      </c>
      <c r="I32" s="68">
        <f t="shared" si="2"/>
        <v>1.3668823147893223</v>
      </c>
      <c r="J32" s="67">
        <f>分析係数表!G35</f>
        <v>0.31495703902204752</v>
      </c>
      <c r="K32" s="69">
        <f t="shared" si="3"/>
        <v>0.43050920655764724</v>
      </c>
      <c r="L32" s="70"/>
      <c r="M32" s="71"/>
      <c r="N32" s="72">
        <f>分析係数表!H35</f>
        <v>4.5217953193592612E-2</v>
      </c>
      <c r="O32" s="73">
        <f t="shared" si="4"/>
        <v>0.90754752712541009</v>
      </c>
      <c r="P32" s="67">
        <f>分析係数表!C35</f>
        <v>0.71309503437584931</v>
      </c>
      <c r="Q32" s="73">
        <f t="shared" si="5"/>
        <v>0.6471676350532114</v>
      </c>
      <c r="R32" s="74">
        <v>0.97282622708034716</v>
      </c>
      <c r="S32" s="75">
        <f t="shared" si="6"/>
        <v>2.3397085418696695</v>
      </c>
      <c r="T32" s="76">
        <f>分析係数表!F35</f>
        <v>0.6471226839613694</v>
      </c>
      <c r="U32" s="77">
        <f t="shared" si="7"/>
        <v>1.5140784713020425</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投入係数表!X33</f>
        <v>1.2302516366740524E-3</v>
      </c>
      <c r="E33" s="68">
        <f t="shared" si="0"/>
        <v>0.12302516366740524</v>
      </c>
      <c r="F33" s="67">
        <f>分析係数表!C36</f>
        <v>0.97060797996518033</v>
      </c>
      <c r="G33" s="68">
        <f t="shared" si="1"/>
        <v>0.1194092055921059</v>
      </c>
      <c r="H33" s="68">
        <v>0.3205246776809878</v>
      </c>
      <c r="I33" s="68">
        <f t="shared" si="2"/>
        <v>0.3205246776809878</v>
      </c>
      <c r="J33" s="67">
        <f>分析係数表!G36</f>
        <v>5.0335711627756477E-2</v>
      </c>
      <c r="K33" s="69">
        <f t="shared" si="3"/>
        <v>1.6133837745329796E-2</v>
      </c>
      <c r="L33" s="70"/>
      <c r="M33" s="71"/>
      <c r="N33" s="72">
        <f>分析係数表!H36</f>
        <v>0.16953071230897843</v>
      </c>
      <c r="O33" s="73">
        <f t="shared" si="4"/>
        <v>3.4025684017388089</v>
      </c>
      <c r="P33" s="67">
        <f>分析係数表!C36</f>
        <v>0.97060797996518033</v>
      </c>
      <c r="Q33" s="73">
        <f t="shared" si="5"/>
        <v>3.3025600431050575</v>
      </c>
      <c r="R33" s="74">
        <v>3.5008322828311234</v>
      </c>
      <c r="S33" s="75">
        <f t="shared" si="6"/>
        <v>3.8213569605121114</v>
      </c>
      <c r="T33" s="76">
        <f>分析係数表!F36</f>
        <v>0.84929702794091477</v>
      </c>
      <c r="U33" s="77">
        <f t="shared" si="7"/>
        <v>3.245467109264264</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投入係数表!X34</f>
        <v>9.0944469202909925E-2</v>
      </c>
      <c r="E34" s="68">
        <f t="shared" si="0"/>
        <v>9.0944469202909932</v>
      </c>
      <c r="F34" s="67">
        <f>分析係数表!C37</f>
        <v>0.36942311263039118</v>
      </c>
      <c r="G34" s="68">
        <f t="shared" si="1"/>
        <v>3.3596988889457737</v>
      </c>
      <c r="H34" s="68">
        <v>3.6596568222433232</v>
      </c>
      <c r="I34" s="68">
        <f t="shared" si="2"/>
        <v>3.6596568222433232</v>
      </c>
      <c r="J34" s="67">
        <f>分析係数表!G37</f>
        <v>0.39597111115274369</v>
      </c>
      <c r="K34" s="69">
        <f t="shared" si="3"/>
        <v>1.4491183783414077</v>
      </c>
      <c r="L34" s="70"/>
      <c r="M34" s="71"/>
      <c r="N34" s="72">
        <f>分析係数表!H37</f>
        <v>4.1543568960461748E-2</v>
      </c>
      <c r="O34" s="73">
        <f t="shared" si="4"/>
        <v>0.83380074981751906</v>
      </c>
      <c r="P34" s="67">
        <f>分析係数表!C37</f>
        <v>0.36942311263039118</v>
      </c>
      <c r="Q34" s="73">
        <f t="shared" si="5"/>
        <v>0.30802526831114196</v>
      </c>
      <c r="R34" s="74">
        <v>0.440200637285102</v>
      </c>
      <c r="S34" s="75">
        <f t="shared" si="6"/>
        <v>4.0998574595284252</v>
      </c>
      <c r="T34" s="76">
        <f>分析係数表!F37</f>
        <v>0.66956741667759523</v>
      </c>
      <c r="U34" s="77">
        <f t="shared" si="7"/>
        <v>2.7451309679228162</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投入係数表!X35</f>
        <v>4.9837744873428447E-3</v>
      </c>
      <c r="E35" s="68">
        <f t="shared" si="0"/>
        <v>0.49837744873428447</v>
      </c>
      <c r="F35" s="67">
        <f>分析係数表!C38</f>
        <v>0.27616293516884927</v>
      </c>
      <c r="G35" s="68">
        <f t="shared" si="1"/>
        <v>0.13763337906442269</v>
      </c>
      <c r="H35" s="68">
        <v>0.26202186779826703</v>
      </c>
      <c r="I35" s="68">
        <f t="shared" si="2"/>
        <v>0.26202186779826703</v>
      </c>
      <c r="J35" s="67">
        <f>分析係数表!G38</f>
        <v>0.16816004220594116</v>
      </c>
      <c r="K35" s="69">
        <f t="shared" si="3"/>
        <v>4.4061608347836116E-2</v>
      </c>
      <c r="L35" s="70"/>
      <c r="M35" s="71"/>
      <c r="N35" s="72">
        <f>分析係数表!H38</f>
        <v>1.978405886979525E-2</v>
      </c>
      <c r="O35" s="73">
        <f t="shared" si="4"/>
        <v>0.39707621499175766</v>
      </c>
      <c r="P35" s="67">
        <f>分析係数表!C38</f>
        <v>0.27616293516884927</v>
      </c>
      <c r="Q35" s="73">
        <f t="shared" si="5"/>
        <v>0.10965773301786082</v>
      </c>
      <c r="R35" s="74">
        <v>0.18916796384466339</v>
      </c>
      <c r="S35" s="75">
        <f t="shared" si="6"/>
        <v>0.45118983164293042</v>
      </c>
      <c r="T35" s="76">
        <f>分析係数表!F38</f>
        <v>0.50796041491163135</v>
      </c>
      <c r="U35" s="77">
        <f t="shared" si="7"/>
        <v>0.22918657408525203</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投入係数表!X36</f>
        <v>0</v>
      </c>
      <c r="E36" s="68">
        <f t="shared" si="0"/>
        <v>0</v>
      </c>
      <c r="F36" s="67">
        <f>分析係数表!C39</f>
        <v>1</v>
      </c>
      <c r="G36" s="68">
        <f t="shared" si="1"/>
        <v>0</v>
      </c>
      <c r="H36" s="68">
        <v>2.5698811174466211E-2</v>
      </c>
      <c r="I36" s="68">
        <f t="shared" si="2"/>
        <v>2.5698811174466211E-2</v>
      </c>
      <c r="J36" s="67">
        <f>分析係数表!G39</f>
        <v>0.35248448442068531</v>
      </c>
      <c r="K36" s="69">
        <f t="shared" si="3"/>
        <v>9.0584322070562679E-3</v>
      </c>
      <c r="L36" s="70"/>
      <c r="M36" s="71"/>
      <c r="N36" s="72">
        <f>分析係数表!H39</f>
        <v>3.7835784153932967E-3</v>
      </c>
      <c r="O36" s="73">
        <f t="shared" si="4"/>
        <v>7.5938360585985798E-2</v>
      </c>
      <c r="P36" s="67">
        <f>分析係数表!C39</f>
        <v>1</v>
      </c>
      <c r="Q36" s="73">
        <f t="shared" si="5"/>
        <v>7.5938360585985798E-2</v>
      </c>
      <c r="R36" s="74">
        <v>8.0217280398365634E-2</v>
      </c>
      <c r="S36" s="75">
        <f t="shared" si="6"/>
        <v>0.10591609157283184</v>
      </c>
      <c r="T36" s="76">
        <f>分析係数表!F39</f>
        <v>0.70432763167329249</v>
      </c>
      <c r="U36" s="77">
        <f t="shared" si="7"/>
        <v>7.4599629933584224E-2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投入係数表!X37</f>
        <v>4.3937558452644726E-5</v>
      </c>
      <c r="E37" s="68">
        <f t="shared" si="0"/>
        <v>4.3937558452644731E-3</v>
      </c>
      <c r="F37" s="67">
        <f>分析係数表!C40</f>
        <v>0.8594947788612175</v>
      </c>
      <c r="G37" s="68">
        <f t="shared" si="1"/>
        <v>3.77641020859577E-3</v>
      </c>
      <c r="H37" s="68">
        <v>9.928780946301648E-3</v>
      </c>
      <c r="I37" s="68">
        <f t="shared" si="2"/>
        <v>9.928780946301648E-3</v>
      </c>
      <c r="J37" s="67">
        <f>分析係数表!G40</f>
        <v>0.52539426735800443</v>
      </c>
      <c r="K37" s="69">
        <f t="shared" si="3"/>
        <v>5.2165245910402681E-3</v>
      </c>
      <c r="L37" s="70"/>
      <c r="M37" s="71"/>
      <c r="N37" s="72">
        <f>分析係数表!H40</f>
        <v>2.8625897198815951E-2</v>
      </c>
      <c r="O37" s="73">
        <f t="shared" si="4"/>
        <v>0.57453644801890102</v>
      </c>
      <c r="P37" s="67">
        <f>分析係数表!C40</f>
        <v>0.8594947788612175</v>
      </c>
      <c r="Q37" s="73">
        <f t="shared" si="5"/>
        <v>0.49381107733771473</v>
      </c>
      <c r="R37" s="74">
        <v>0.49607514451030377</v>
      </c>
      <c r="S37" s="75">
        <f t="shared" si="6"/>
        <v>0.50600392545660544</v>
      </c>
      <c r="T37" s="76">
        <f>分析係数表!F40</f>
        <v>0.72756745394375155</v>
      </c>
      <c r="U37" s="77">
        <f t="shared" si="7"/>
        <v>0.36815198773000629</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投入係数表!X38</f>
        <v>0</v>
      </c>
      <c r="E38" s="68">
        <f t="shared" si="0"/>
        <v>0</v>
      </c>
      <c r="F38" s="67">
        <f>分析係数表!C41</f>
        <v>0.99990471917963208</v>
      </c>
      <c r="G38" s="68">
        <f t="shared" si="1"/>
        <v>0</v>
      </c>
      <c r="H38" s="68">
        <v>4.2477733256961305E-3</v>
      </c>
      <c r="I38" s="68">
        <f t="shared" si="2"/>
        <v>4.2477733256961305E-3</v>
      </c>
      <c r="J38" s="67">
        <f>分析係数表!G41</f>
        <v>0.44685264209908465</v>
      </c>
      <c r="K38" s="69">
        <f t="shared" si="3"/>
        <v>1.8981287336253315E-3</v>
      </c>
      <c r="L38" s="70"/>
      <c r="M38" s="71"/>
      <c r="N38" s="72">
        <f>分析係数表!H41</f>
        <v>4.1570867506027356E-2</v>
      </c>
      <c r="O38" s="73">
        <f t="shared" si="4"/>
        <v>0.83434864563704281</v>
      </c>
      <c r="P38" s="67">
        <f>分析係数表!C41</f>
        <v>0.99990471917963208</v>
      </c>
      <c r="Q38" s="73">
        <f t="shared" si="5"/>
        <v>0.83426914821361364</v>
      </c>
      <c r="R38" s="74">
        <v>0.85315373468924871</v>
      </c>
      <c r="S38" s="75">
        <f t="shared" si="6"/>
        <v>0.85740150801494486</v>
      </c>
      <c r="T38" s="76">
        <f>分析係数表!F41</f>
        <v>0.55239581515617808</v>
      </c>
      <c r="U38" s="77">
        <f t="shared" si="7"/>
        <v>0.47362500493605181</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投入係数表!X39</f>
        <v>5.4608108362572735E-4</v>
      </c>
      <c r="E39" s="68">
        <f>$C$26*D39</f>
        <v>5.4608108362572738E-2</v>
      </c>
      <c r="F39" s="67">
        <f>分析係数表!C42</f>
        <v>0.63104308840742951</v>
      </c>
      <c r="G39" s="68">
        <f>E39*F39</f>
        <v>3.4460069353205482E-2</v>
      </c>
      <c r="H39" s="68">
        <v>4.9708730494318017E-2</v>
      </c>
      <c r="I39" s="68">
        <f>C39+H39</f>
        <v>4.9708730494318017E-2</v>
      </c>
      <c r="J39" s="67">
        <f>分析係数表!G42</f>
        <v>0.48778127268328092</v>
      </c>
      <c r="K39" s="69">
        <f>I39*J39</f>
        <v>2.424698782398866E-2</v>
      </c>
      <c r="L39" s="70"/>
      <c r="M39" s="71"/>
      <c r="N39" s="72">
        <f>分析係数表!H42</f>
        <v>1.0655104073296274E-2</v>
      </c>
      <c r="O39" s="73">
        <f t="shared" si="4"/>
        <v>0.21385340710985917</v>
      </c>
      <c r="P39" s="67">
        <f>分析係数表!C42</f>
        <v>0.63104308840742951</v>
      </c>
      <c r="Q39" s="73">
        <f>O39*P39</f>
        <v>0.13495071448905688</v>
      </c>
      <c r="R39" s="74">
        <v>0.14708252330875676</v>
      </c>
      <c r="S39" s="75">
        <f>I39+R39</f>
        <v>0.19679125380307477</v>
      </c>
      <c r="T39" s="76">
        <f>分析係数表!F42</f>
        <v>0.56029864159552034</v>
      </c>
      <c r="U39" s="77">
        <f>S39*T39</f>
        <v>0.11026187218374207</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投入係数表!X40</f>
        <v>3.1383970323317661E-2</v>
      </c>
      <c r="E40" s="68">
        <f>$C$26*D40</f>
        <v>3.138397032331766</v>
      </c>
      <c r="F40" s="67">
        <f>分析係数表!C43</f>
        <v>0.62059958859811692</v>
      </c>
      <c r="G40" s="68">
        <f>E40*F40</f>
        <v>1.9476879071226452</v>
      </c>
      <c r="H40" s="68">
        <v>2.8211512877044447</v>
      </c>
      <c r="I40" s="68">
        <f>C40+H40</f>
        <v>2.8211512877044447</v>
      </c>
      <c r="J40" s="67">
        <f>分析係数表!G43</f>
        <v>0.36935703048307378</v>
      </c>
      <c r="K40" s="69">
        <f>I40*J40</f>
        <v>1.0420120621700135</v>
      </c>
      <c r="L40" s="70"/>
      <c r="M40" s="71"/>
      <c r="N40" s="72">
        <f>分析係数表!H43</f>
        <v>1.5056593096551102E-2</v>
      </c>
      <c r="O40" s="73">
        <f t="shared" si="4"/>
        <v>0.30219355071659337</v>
      </c>
      <c r="P40" s="67">
        <f>分析係数表!C43</f>
        <v>0.62059958859811692</v>
      </c>
      <c r="Q40" s="73">
        <f>O40*P40</f>
        <v>0.18754119325172203</v>
      </c>
      <c r="R40" s="74">
        <v>0.75517036501001844</v>
      </c>
      <c r="S40" s="75">
        <f>I40+R40</f>
        <v>3.576321652714463</v>
      </c>
      <c r="T40" s="76">
        <f>分析係数表!F43</f>
        <v>0.6240370889543333</v>
      </c>
      <c r="U40" s="77">
        <f>S40*T40</f>
        <v>2.2317573533242836</v>
      </c>
      <c r="V40" s="78">
        <f>分析係数表!D43</f>
        <v>0.12357626341216665</v>
      </c>
      <c r="W40" s="79">
        <f>ROUND(S40*V40,0)</f>
        <v>0</v>
      </c>
      <c r="X40" s="67">
        <f>分析係数表!E43</f>
        <v>9.9504023114151852E-2</v>
      </c>
      <c r="Y40" s="80">
        <f>ROUND(S40*X40,0)</f>
        <v>0</v>
      </c>
    </row>
    <row r="41" spans="1:25" x14ac:dyDescent="0.15">
      <c r="A41" s="6" t="s">
        <v>337</v>
      </c>
      <c r="B41" s="5" t="s">
        <v>42</v>
      </c>
      <c r="C41" s="81"/>
      <c r="D41" s="67">
        <f>投入係数表!X41</f>
        <v>5.1469711330240971E-4</v>
      </c>
      <c r="E41" s="68">
        <f>$C$26*D41</f>
        <v>5.1469711330240975E-2</v>
      </c>
      <c r="F41" s="67">
        <f>分析係数表!C44</f>
        <v>0.64669075076632776</v>
      </c>
      <c r="G41" s="68">
        <f>E41*F41</f>
        <v>3.3284986261879701E-2</v>
      </c>
      <c r="H41" s="68">
        <v>4.2005145487084297E-2</v>
      </c>
      <c r="I41" s="68">
        <f>C41+H41</f>
        <v>4.2005145487084297E-2</v>
      </c>
      <c r="J41" s="67">
        <f>分析係数表!G44</f>
        <v>0.2706786499583716</v>
      </c>
      <c r="K41" s="69">
        <f>I41*J41</f>
        <v>1.1369896071748964E-2</v>
      </c>
      <c r="L41" s="70"/>
      <c r="M41" s="71"/>
      <c r="N41" s="72">
        <f>分析係数表!H44</f>
        <v>0.11660878839741158</v>
      </c>
      <c r="O41" s="73">
        <f t="shared" si="4"/>
        <v>2.3403982285106379</v>
      </c>
      <c r="P41" s="67">
        <f>分析係数表!C44</f>
        <v>0.64669075076632776</v>
      </c>
      <c r="Q41" s="73">
        <f>O41*P41</f>
        <v>1.5135138874877279</v>
      </c>
      <c r="R41" s="74">
        <v>1.5417329522333911</v>
      </c>
      <c r="S41" s="75">
        <f>I41+R41</f>
        <v>1.5837380977204754</v>
      </c>
      <c r="T41" s="76">
        <f>分析係数表!F44</f>
        <v>0.52072668274875644</v>
      </c>
      <c r="U41" s="77">
        <f>S41*T41</f>
        <v>0.82469468596880902</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投入係数表!X42</f>
        <v>1.8014398965584338E-3</v>
      </c>
      <c r="E42" s="68">
        <f>$C$26*D42</f>
        <v>0.18014398965584338</v>
      </c>
      <c r="F42" s="67">
        <f>分析係数表!C45</f>
        <v>1</v>
      </c>
      <c r="G42" s="68">
        <f>E42*F42</f>
        <v>0.18014398965584338</v>
      </c>
      <c r="H42" s="68">
        <v>0.22265865925370792</v>
      </c>
      <c r="I42" s="68">
        <f>C42+H42</f>
        <v>0.22265865925370792</v>
      </c>
      <c r="J42" s="67">
        <f>分析係数表!G45</f>
        <v>0</v>
      </c>
      <c r="K42" s="69">
        <f>I42*J42</f>
        <v>0</v>
      </c>
      <c r="L42" s="70"/>
      <c r="M42" s="71"/>
      <c r="N42" s="72">
        <f>分析係数表!H45</f>
        <v>0</v>
      </c>
      <c r="O42" s="73">
        <f t="shared" si="4"/>
        <v>0</v>
      </c>
      <c r="P42" s="67">
        <f>分析係数表!C45</f>
        <v>1</v>
      </c>
      <c r="Q42" s="73">
        <f>O42*P42</f>
        <v>0</v>
      </c>
      <c r="R42" s="74">
        <v>2.6356320951878995E-2</v>
      </c>
      <c r="S42" s="75">
        <f>I42+R42</f>
        <v>0.24901498020558693</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投入係数表!X43</f>
        <v>1.0231174325401559E-3</v>
      </c>
      <c r="E43" s="68">
        <f>$C$26*D43</f>
        <v>0.10231174325401558</v>
      </c>
      <c r="F43" s="67">
        <f>分析係数表!C46</f>
        <v>0.9523590920683499</v>
      </c>
      <c r="G43" s="68">
        <f>E43*F43</f>
        <v>9.7437518913324403E-2</v>
      </c>
      <c r="H43" s="68">
        <v>0.13546665760950677</v>
      </c>
      <c r="I43" s="68">
        <f>C43+H43</f>
        <v>0.13546665760950677</v>
      </c>
      <c r="J43" s="67">
        <f>分析係数表!G46</f>
        <v>9.2904052538843509E-3</v>
      </c>
      <c r="K43" s="69">
        <f>I43*J43</f>
        <v>1.2585401475815141E-3</v>
      </c>
      <c r="L43" s="70"/>
      <c r="M43" s="71"/>
      <c r="N43" s="72">
        <f>分析係数表!H46</f>
        <v>3.275825467872984E-5</v>
      </c>
      <c r="O43" s="73">
        <f t="shared" si="4"/>
        <v>6.574749834284485E-4</v>
      </c>
      <c r="P43" s="67">
        <f>分析係数表!C46</f>
        <v>0.9523590920683499</v>
      </c>
      <c r="Q43" s="73">
        <f>O43*P43</f>
        <v>6.261522782755706E-4</v>
      </c>
      <c r="R43" s="74">
        <v>2.2555555633566555E-2</v>
      </c>
      <c r="S43" s="75">
        <f>I43+R43</f>
        <v>0.15802221324307333</v>
      </c>
      <c r="T43" s="76">
        <f>分析係数表!F46</f>
        <v>0.3134710876181323</v>
      </c>
      <c r="U43" s="77">
        <f>S43*T43</f>
        <v>4.9535395053130628E-2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投入係数表!X44</f>
        <v>0.57539371190770605</v>
      </c>
      <c r="E44" s="82">
        <f>SUM(E5:E43)</f>
        <v>57.539371190770616</v>
      </c>
      <c r="F44" s="83">
        <f>分析係数表!C47</f>
        <v>0.46786164393083407</v>
      </c>
      <c r="G44" s="82">
        <f>SUM(G5:G43)</f>
        <v>16.293638893570595</v>
      </c>
      <c r="H44" s="82">
        <f>SUM(H5:H43)</f>
        <v>19.541348239774891</v>
      </c>
      <c r="I44" s="82">
        <f>SUM(I5:I43)</f>
        <v>119.54134823977489</v>
      </c>
      <c r="J44" s="83">
        <f>分析係数表!G47</f>
        <v>0.21497759441460212</v>
      </c>
      <c r="K44" s="84">
        <f>SUM(K5:K43)</f>
        <v>31.084945609126382</v>
      </c>
      <c r="L44" s="85">
        <f>最終需要_まとめ!$L$34</f>
        <v>0.64566666666666661</v>
      </c>
      <c r="M44" s="82">
        <f>K44*L44</f>
        <v>20.070513214959266</v>
      </c>
      <c r="N44" s="86">
        <f>分析係数表!H47</f>
        <v>1</v>
      </c>
      <c r="O44" s="87">
        <f>SUM(O5:O43)</f>
        <v>20.070513214959266</v>
      </c>
      <c r="P44" s="83">
        <f>分析係数表!C47</f>
        <v>0.46786164393083407</v>
      </c>
      <c r="Q44" s="87">
        <f>SUM(Q5:Q43)</f>
        <v>12.888950437651944</v>
      </c>
      <c r="R44" s="82">
        <f>SUM(R5:R43)</f>
        <v>15.464405294410735</v>
      </c>
      <c r="S44" s="88">
        <f>SUM(S5:S43)</f>
        <v>135.00575353418563</v>
      </c>
      <c r="T44" s="89">
        <f>分析係数表!F47</f>
        <v>0.45241141751681985</v>
      </c>
      <c r="U44" s="90">
        <f>SUM(U5:U43)</f>
        <v>59.843690109606008</v>
      </c>
      <c r="V44" s="91">
        <f>分析係数表!D47</f>
        <v>5.5289104631778725E-2</v>
      </c>
      <c r="W44" s="92">
        <f>SUM(W5:W43)</f>
        <v>8</v>
      </c>
      <c r="X44" s="83">
        <f>分析係数表!E47</f>
        <v>4.6297221440055228E-2</v>
      </c>
      <c r="Y44" s="93">
        <f>SUM(Y5:Y43)</f>
        <v>6</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291</v>
      </c>
      <c r="S2" s="3" t="s">
        <v>150</v>
      </c>
      <c r="U2" s="55" t="s">
        <v>207</v>
      </c>
      <c r="W2" s="3" t="s">
        <v>127</v>
      </c>
      <c r="Y2" s="3" t="s">
        <v>151</v>
      </c>
    </row>
    <row r="3" spans="1:25" ht="45" x14ac:dyDescent="0.15">
      <c r="B3" s="56"/>
      <c r="C3" s="57" t="s">
        <v>225</v>
      </c>
      <c r="D3" s="57" t="s">
        <v>233</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投入係数表!Y5</f>
        <v>1.0694240214162577E-3</v>
      </c>
      <c r="E5" s="68">
        <f t="shared" ref="E5:E38" si="0">$C$27*D5</f>
        <v>0.10694240214162577</v>
      </c>
      <c r="F5" s="67">
        <f>分析係数表!C8</f>
        <v>0.17777947964604235</v>
      </c>
      <c r="G5" s="68">
        <f t="shared" ref="G5:G38" si="1">E5*F5</f>
        <v>1.9012164604836033E-2</v>
      </c>
      <c r="H5" s="68">
        <f t="array" ref="H5:H43">MMULT(逆行列係数!C5:AO43,'23'!G5:G43)</f>
        <v>2.0407045197777016E-2</v>
      </c>
      <c r="I5" s="68">
        <f t="shared" ref="I5:I38" si="2">C5+H5</f>
        <v>2.0407045197777016E-2</v>
      </c>
      <c r="J5" s="67">
        <f>分析係数表!G8</f>
        <v>0.11983669088190757</v>
      </c>
      <c r="K5" s="69">
        <f t="shared" ref="K5:K38" si="3">I5*J5</f>
        <v>2.4455127671791205E-3</v>
      </c>
      <c r="L5" s="70" t="s">
        <v>181</v>
      </c>
      <c r="M5" s="71" t="s">
        <v>181</v>
      </c>
      <c r="N5" s="72">
        <f>分析係数表!H8</f>
        <v>9.9318531954874535E-3</v>
      </c>
      <c r="O5" s="73">
        <f t="shared" ref="O5:O43" si="4">$M$44*N5</f>
        <v>0.26023947589169361</v>
      </c>
      <c r="P5" s="67">
        <f>分析係数表!C8</f>
        <v>0.17777947964604235</v>
      </c>
      <c r="Q5" s="73">
        <f t="shared" ref="Q5:Q38" si="5">O5*P5</f>
        <v>4.6265238607384074E-2</v>
      </c>
      <c r="R5" s="74">
        <f t="array" ref="R5:R43">MMULT(逆行列係数!C5:AO43,'23'!Q5:Q43)</f>
        <v>7.8195848419675612E-2</v>
      </c>
      <c r="S5" s="75">
        <f t="shared" ref="S5:S38" si="6">I5+R5</f>
        <v>9.8602893617452628E-2</v>
      </c>
      <c r="T5" s="76">
        <f>分析係数表!F8</f>
        <v>0.45371949933871308</v>
      </c>
      <c r="U5" s="77">
        <f t="shared" ref="U5:U38" si="7">S5*T5</f>
        <v>4.4738055525458995E-2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投入係数表!Y6</f>
        <v>3.8193715050580634E-5</v>
      </c>
      <c r="E6" s="68">
        <f t="shared" si="0"/>
        <v>3.8193715050580633E-3</v>
      </c>
      <c r="F6" s="67">
        <f>分析係数表!C9</f>
        <v>0.42124201973302378</v>
      </c>
      <c r="G6" s="68">
        <f t="shared" si="1"/>
        <v>1.6088797669014175E-3</v>
      </c>
      <c r="H6" s="68">
        <v>1.3549744391055607E-2</v>
      </c>
      <c r="I6" s="68">
        <f t="shared" si="2"/>
        <v>1.3549744391055607E-2</v>
      </c>
      <c r="J6" s="67">
        <f>分析係数表!G9</f>
        <v>0.24981720692176457</v>
      </c>
      <c r="K6" s="69">
        <f t="shared" si="3"/>
        <v>3.3849592982773576E-3</v>
      </c>
      <c r="L6" s="70"/>
      <c r="M6" s="71"/>
      <c r="N6" s="72">
        <f>分析係数表!H9</f>
        <v>5.1224917855464795E-4</v>
      </c>
      <c r="O6" s="73">
        <f t="shared" si="4"/>
        <v>1.3422213873799556E-2</v>
      </c>
      <c r="P6" s="67">
        <f>分析係数表!C9</f>
        <v>0.42124201973302378</v>
      </c>
      <c r="Q6" s="73">
        <f t="shared" si="5"/>
        <v>5.6540004814879382E-3</v>
      </c>
      <c r="R6" s="74">
        <v>7.4797737207694488E-3</v>
      </c>
      <c r="S6" s="75">
        <f t="shared" si="6"/>
        <v>2.1029518111825057E-2</v>
      </c>
      <c r="T6" s="76">
        <f>分析係数表!F9</f>
        <v>0.68072142334876917</v>
      </c>
      <c r="U6" s="77">
        <f t="shared" si="7"/>
        <v>1.4315243501420273E-2</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投入係数表!Y7</f>
        <v>0</v>
      </c>
      <c r="E7" s="68">
        <f t="shared" si="0"/>
        <v>0</v>
      </c>
      <c r="F7" s="67">
        <f>分析係数表!C10</f>
        <v>0.36396764732023823</v>
      </c>
      <c r="G7" s="68">
        <f t="shared" si="1"/>
        <v>0</v>
      </c>
      <c r="H7" s="68">
        <v>3.7135870307406031E-4</v>
      </c>
      <c r="I7" s="68">
        <f t="shared" si="2"/>
        <v>3.7135870307406031E-4</v>
      </c>
      <c r="J7" s="67">
        <f>分析係数表!G10</f>
        <v>0.17997125059894586</v>
      </c>
      <c r="K7" s="69">
        <f t="shared" si="3"/>
        <v>6.6833890213041238E-5</v>
      </c>
      <c r="L7" s="70"/>
      <c r="M7" s="71"/>
      <c r="N7" s="72">
        <f>分析係数表!H10</f>
        <v>1.1645238378928864E-3</v>
      </c>
      <c r="O7" s="73">
        <f t="shared" si="4"/>
        <v>3.0513446712474732E-2</v>
      </c>
      <c r="P7" s="67">
        <f>分析係数表!C10</f>
        <v>0.36396764732023823</v>
      </c>
      <c r="Q7" s="73">
        <f t="shared" si="5"/>
        <v>1.1105907411570885E-2</v>
      </c>
      <c r="R7" s="74">
        <v>2.2699034024233095E-2</v>
      </c>
      <c r="S7" s="75">
        <f t="shared" si="6"/>
        <v>2.3070392727307154E-2</v>
      </c>
      <c r="T7" s="76">
        <f>分析係数表!F10</f>
        <v>0.526018207954001</v>
      </c>
      <c r="U7" s="77">
        <f t="shared" si="7"/>
        <v>1.2135446639213126E-2</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投入係数表!Y8</f>
        <v>6.6578589644989417E-3</v>
      </c>
      <c r="E8" s="68">
        <f t="shared" si="0"/>
        <v>0.66578589644989417</v>
      </c>
      <c r="F8" s="67">
        <f>分析係数表!C11</f>
        <v>1.3444674968404846E-2</v>
      </c>
      <c r="G8" s="68">
        <f t="shared" si="1"/>
        <v>8.9512749763168732E-3</v>
      </c>
      <c r="H8" s="68">
        <v>1.7500112082204648E-2</v>
      </c>
      <c r="I8" s="68">
        <f t="shared" si="2"/>
        <v>1.7500112082204648E-2</v>
      </c>
      <c r="J8" s="67">
        <f>分析係数表!G11</f>
        <v>0.34123955862637928</v>
      </c>
      <c r="K8" s="69">
        <f t="shared" si="3"/>
        <v>5.9717305228436813E-3</v>
      </c>
      <c r="L8" s="70"/>
      <c r="M8" s="71"/>
      <c r="N8" s="72">
        <f>分析係数表!H11</f>
        <v>-1.9911880294914216E-5</v>
      </c>
      <c r="O8" s="73">
        <f t="shared" si="4"/>
        <v>-5.2174122895020216E-4</v>
      </c>
      <c r="P8" s="67">
        <f>分析係数表!C11</f>
        <v>1.3444674968404846E-2</v>
      </c>
      <c r="Q8" s="73">
        <f t="shared" si="5"/>
        <v>-7.0146412408515648E-6</v>
      </c>
      <c r="R8" s="74">
        <v>2.5081836163019317E-2</v>
      </c>
      <c r="S8" s="75">
        <f t="shared" si="6"/>
        <v>4.2581948245223961E-2</v>
      </c>
      <c r="T8" s="76">
        <f>分析係数表!F11</f>
        <v>0.57409508095287198</v>
      </c>
      <c r="U8" s="77">
        <f t="shared" si="7"/>
        <v>2.4446087024972855E-2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投入係数表!Y9</f>
        <v>2.0832935482134888E-5</v>
      </c>
      <c r="E9" s="68">
        <f t="shared" si="0"/>
        <v>2.0832935482134889E-3</v>
      </c>
      <c r="F9" s="67">
        <f>分析係数表!C12</f>
        <v>0.28285269962977577</v>
      </c>
      <c r="G9" s="68">
        <f t="shared" si="1"/>
        <v>5.892652042334798E-4</v>
      </c>
      <c r="H9" s="68">
        <v>4.6287313277101885E-3</v>
      </c>
      <c r="I9" s="68">
        <f t="shared" si="2"/>
        <v>4.6287313277101885E-3</v>
      </c>
      <c r="J9" s="67">
        <f>分析係数表!G12</f>
        <v>0.13743688539340115</v>
      </c>
      <c r="K9" s="69">
        <f t="shared" si="3"/>
        <v>6.3615841700335074E-4</v>
      </c>
      <c r="L9" s="70"/>
      <c r="M9" s="71"/>
      <c r="N9" s="72">
        <f>分析係数表!H12</f>
        <v>7.6503049889858399E-2</v>
      </c>
      <c r="O9" s="73">
        <f t="shared" si="4"/>
        <v>2.0045718775322374</v>
      </c>
      <c r="P9" s="67">
        <f>分析係数表!C12</f>
        <v>0.28285269962977577</v>
      </c>
      <c r="Q9" s="73">
        <f t="shared" si="5"/>
        <v>0.56699856716192165</v>
      </c>
      <c r="R9" s="74">
        <v>0.69035673327817915</v>
      </c>
      <c r="S9" s="75">
        <f t="shared" si="6"/>
        <v>0.69498546460588928</v>
      </c>
      <c r="T9" s="76">
        <f>分析係数表!F12</f>
        <v>0.33885954419874881</v>
      </c>
      <c r="U9" s="77">
        <f t="shared" si="7"/>
        <v>0.23550245776110731</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投入係数表!Y10</f>
        <v>3.3332696771415822E-3</v>
      </c>
      <c r="E10" s="68">
        <f t="shared" si="0"/>
        <v>0.33332696771415821</v>
      </c>
      <c r="F10" s="67">
        <f>分析係数表!C13</f>
        <v>8.2857707463935726E-2</v>
      </c>
      <c r="G10" s="68">
        <f t="shared" si="1"/>
        <v>2.761870838070047E-2</v>
      </c>
      <c r="H10" s="68">
        <v>3.3033323932146176E-2</v>
      </c>
      <c r="I10" s="68">
        <f t="shared" si="2"/>
        <v>3.3033323932146176E-2</v>
      </c>
      <c r="J10" s="67">
        <f>分析係数表!G13</f>
        <v>0.24536311575828371</v>
      </c>
      <c r="K10" s="69">
        <f t="shared" si="3"/>
        <v>8.1051592838440652E-3</v>
      </c>
      <c r="L10" s="70"/>
      <c r="M10" s="71"/>
      <c r="N10" s="72">
        <f>分析係数表!H13</f>
        <v>1.5229376832013421E-2</v>
      </c>
      <c r="O10" s="73">
        <f t="shared" si="4"/>
        <v>0.3990478883357837</v>
      </c>
      <c r="P10" s="67">
        <f>分析係数表!C13</f>
        <v>8.2857707463935726E-2</v>
      </c>
      <c r="Q10" s="73">
        <f t="shared" si="5"/>
        <v>3.3064193195827651E-2</v>
      </c>
      <c r="R10" s="74">
        <v>3.6616962839534216E-2</v>
      </c>
      <c r="S10" s="75">
        <f t="shared" si="6"/>
        <v>6.9650286771680392E-2</v>
      </c>
      <c r="T10" s="76">
        <f>分析係数表!F13</f>
        <v>0.38525314111513148</v>
      </c>
      <c r="U10" s="77">
        <f t="shared" si="7"/>
        <v>2.6832991758359563E-2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投入係数表!Y11</f>
        <v>5.0092793366793342E-2</v>
      </c>
      <c r="E11" s="68">
        <f t="shared" si="0"/>
        <v>5.0092793366793344</v>
      </c>
      <c r="F11" s="67">
        <f>分析係数表!C14</f>
        <v>0.18904232356765083</v>
      </c>
      <c r="G11" s="68">
        <f t="shared" si="1"/>
        <v>0.94696580520528206</v>
      </c>
      <c r="H11" s="68">
        <v>1.0628764558934205</v>
      </c>
      <c r="I11" s="68">
        <f t="shared" si="2"/>
        <v>1.0628764558934205</v>
      </c>
      <c r="J11" s="67">
        <f>分析係数表!G14</f>
        <v>0.16324783844948645</v>
      </c>
      <c r="K11" s="69">
        <f t="shared" si="3"/>
        <v>0.17351228396345184</v>
      </c>
      <c r="L11" s="70"/>
      <c r="M11" s="71"/>
      <c r="N11" s="72">
        <f>分析係数表!H14</f>
        <v>1.012936620163862E-3</v>
      </c>
      <c r="O11" s="73">
        <f t="shared" si="4"/>
        <v>2.6541481227563515E-2</v>
      </c>
      <c r="P11" s="67">
        <f>分析係数表!C14</f>
        <v>0.18904232356765083</v>
      </c>
      <c r="Q11" s="73">
        <f t="shared" si="5"/>
        <v>5.0174632821857927E-3</v>
      </c>
      <c r="R11" s="74">
        <v>2.8990061492183354E-2</v>
      </c>
      <c r="S11" s="75">
        <f t="shared" si="6"/>
        <v>1.0918665173856039</v>
      </c>
      <c r="T11" s="76">
        <f>分析係数表!F14</f>
        <v>0.31391081065397786</v>
      </c>
      <c r="U11" s="77">
        <f t="shared" si="7"/>
        <v>0.34274870359845055</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投入係数表!Y12</f>
        <v>5.7516262710260741E-3</v>
      </c>
      <c r="E12" s="68">
        <f t="shared" si="0"/>
        <v>0.57516262710260746</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0.17765288845754384</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投入係数表!Y13</f>
        <v>1.288517059570043E-2</v>
      </c>
      <c r="E13" s="68">
        <f t="shared" si="0"/>
        <v>1.288517059570043</v>
      </c>
      <c r="F13" s="67">
        <f>分析係数表!C16</f>
        <v>0.18624360370728099</v>
      </c>
      <c r="G13" s="68">
        <f t="shared" si="1"/>
        <v>0.23997806061263408</v>
      </c>
      <c r="H13" s="68">
        <v>0.28050513667963006</v>
      </c>
      <c r="I13" s="68">
        <f t="shared" si="2"/>
        <v>0.28050513667963006</v>
      </c>
      <c r="J13" s="67">
        <f>分析係数表!G16</f>
        <v>3.3443467200273011E-2</v>
      </c>
      <c r="K13" s="69">
        <f t="shared" si="3"/>
        <v>9.3810643380533056E-3</v>
      </c>
      <c r="L13" s="70"/>
      <c r="M13" s="71"/>
      <c r="N13" s="72">
        <f>分析係数表!H16</f>
        <v>1.544069969062719E-2</v>
      </c>
      <c r="O13" s="73">
        <f t="shared" si="4"/>
        <v>0.40458507750754552</v>
      </c>
      <c r="P13" s="67">
        <f>分析係数表!C16</f>
        <v>0.18624360370728099</v>
      </c>
      <c r="Q13" s="73">
        <f t="shared" si="5"/>
        <v>7.5351382841194872E-2</v>
      </c>
      <c r="R13" s="74">
        <v>0.13782491706918762</v>
      </c>
      <c r="S13" s="75">
        <f t="shared" si="6"/>
        <v>0.41833005374881771</v>
      </c>
      <c r="T13" s="76">
        <f>分析係数表!F16</f>
        <v>0.28910915662276826</v>
      </c>
      <c r="U13" s="77">
        <f t="shared" si="7"/>
        <v>0.12094304902927801</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投入係数表!Y14</f>
        <v>1.4362572936975161E-2</v>
      </c>
      <c r="E14" s="68">
        <f t="shared" si="0"/>
        <v>1.4362572936975162</v>
      </c>
      <c r="F14" s="67">
        <f>分析係数表!C17</f>
        <v>8.6758716707685424E-2</v>
      </c>
      <c r="G14" s="68">
        <f t="shared" si="1"/>
        <v>0.12460783966324974</v>
      </c>
      <c r="H14" s="68">
        <v>0.14415013175375371</v>
      </c>
      <c r="I14" s="68">
        <f t="shared" si="2"/>
        <v>0.14415013175375371</v>
      </c>
      <c r="J14" s="67">
        <f>分析係数表!G17</f>
        <v>0.21883055467982124</v>
      </c>
      <c r="K14" s="69">
        <f t="shared" si="3"/>
        <v>3.1544453288843234E-2</v>
      </c>
      <c r="L14" s="70"/>
      <c r="M14" s="71"/>
      <c r="N14" s="72">
        <f>分析係数表!H17</f>
        <v>2.866347284388861E-3</v>
      </c>
      <c r="O14" s="73">
        <f t="shared" si="4"/>
        <v>7.5105491425492818E-2</v>
      </c>
      <c r="P14" s="67">
        <f>分析係数表!C17</f>
        <v>8.6758716707685424E-2</v>
      </c>
      <c r="Q14" s="73">
        <f t="shared" si="5"/>
        <v>6.5160560537758285E-3</v>
      </c>
      <c r="R14" s="74">
        <v>1.3697787116392732E-2</v>
      </c>
      <c r="S14" s="75">
        <f t="shared" si="6"/>
        <v>0.15784791887014643</v>
      </c>
      <c r="T14" s="76">
        <f>分析係数表!F17</f>
        <v>0.34508465775272146</v>
      </c>
      <c r="U14" s="77">
        <f t="shared" si="7"/>
        <v>5.4470895060283825E-2</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投入係数表!Y15</f>
        <v>5.706314636352431E-2</v>
      </c>
      <c r="E15" s="68">
        <f t="shared" si="0"/>
        <v>5.7063146363524311</v>
      </c>
      <c r="F15" s="67">
        <f>分析係数表!C18</f>
        <v>0.36451017494166671</v>
      </c>
      <c r="G15" s="68">
        <f t="shared" si="1"/>
        <v>2.0800097463690177</v>
      </c>
      <c r="H15" s="68">
        <v>2.1614232691450419</v>
      </c>
      <c r="I15" s="68">
        <f t="shared" si="2"/>
        <v>2.1614232691450419</v>
      </c>
      <c r="J15" s="67">
        <f>分析係数表!G18</f>
        <v>0.21601264645713222</v>
      </c>
      <c r="K15" s="69">
        <f t="shared" si="3"/>
        <v>0.46689476048204687</v>
      </c>
      <c r="L15" s="70"/>
      <c r="M15" s="71"/>
      <c r="N15" s="72">
        <f>分析係数表!H18</f>
        <v>4.846294736294444E-4</v>
      </c>
      <c r="O15" s="73">
        <f t="shared" si="4"/>
        <v>1.2698508298158955E-2</v>
      </c>
      <c r="P15" s="67">
        <f>分析係数表!C18</f>
        <v>0.36451017494166671</v>
      </c>
      <c r="Q15" s="73">
        <f t="shared" si="5"/>
        <v>4.6287354812601274E-3</v>
      </c>
      <c r="R15" s="74">
        <v>1.2656351736169344E-2</v>
      </c>
      <c r="S15" s="75">
        <f t="shared" si="6"/>
        <v>2.1740796208812112</v>
      </c>
      <c r="T15" s="76">
        <f>分析係数表!F18</f>
        <v>0.4650429076224129</v>
      </c>
      <c r="U15" s="77">
        <f t="shared" si="7"/>
        <v>1.0110403082972317</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投入係数表!Y16</f>
        <v>2.48450116404027E-2</v>
      </c>
      <c r="E16" s="68">
        <f t="shared" si="0"/>
        <v>2.4845011640402701</v>
      </c>
      <c r="F16" s="67">
        <f>分析係数表!C19</f>
        <v>0.20084535872916243</v>
      </c>
      <c r="G16" s="68">
        <f t="shared" si="1"/>
        <v>0.49900052755468965</v>
      </c>
      <c r="H16" s="68">
        <v>0.6774005962649533</v>
      </c>
      <c r="I16" s="68">
        <f t="shared" si="2"/>
        <v>0.6774005962649533</v>
      </c>
      <c r="J16" s="67">
        <f>分析係数表!G19</f>
        <v>5.7675100625652016E-2</v>
      </c>
      <c r="K16" s="69">
        <f t="shared" si="3"/>
        <v>3.9069147553457854E-2</v>
      </c>
      <c r="L16" s="70"/>
      <c r="M16" s="71"/>
      <c r="N16" s="72">
        <f>分析係数表!H19</f>
        <v>-1.1304809457757749E-4</v>
      </c>
      <c r="O16" s="73">
        <f t="shared" si="4"/>
        <v>-2.9621437514592125E-3</v>
      </c>
      <c r="P16" s="67">
        <f>分析係数表!C19</f>
        <v>0.20084535872916243</v>
      </c>
      <c r="Q16" s="73">
        <f t="shared" si="5"/>
        <v>-5.9493282436917248E-4</v>
      </c>
      <c r="R16" s="74">
        <v>1.472490202433235E-3</v>
      </c>
      <c r="S16" s="75">
        <f t="shared" si="6"/>
        <v>0.67887308646738653</v>
      </c>
      <c r="T16" s="76">
        <f>分析係数表!F19</f>
        <v>0.24248712237187039</v>
      </c>
      <c r="U16" s="77">
        <f t="shared" si="7"/>
        <v>0.16461798119318652</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投入係数表!Y17</f>
        <v>9.5762060099546711E-3</v>
      </c>
      <c r="E17" s="68">
        <f t="shared" si="0"/>
        <v>0.95762060099546709</v>
      </c>
      <c r="F17" s="67">
        <f>分析係数表!C20</f>
        <v>4.0655503382211911E-2</v>
      </c>
      <c r="G17" s="68">
        <f t="shared" si="1"/>
        <v>3.8932547582647012E-2</v>
      </c>
      <c r="H17" s="68">
        <v>4.7178196544791773E-2</v>
      </c>
      <c r="I17" s="68">
        <f t="shared" si="2"/>
        <v>4.7178196544791773E-2</v>
      </c>
      <c r="J17" s="67">
        <f>分析係数表!G20</f>
        <v>0.10009738747512385</v>
      </c>
      <c r="K17" s="69">
        <f t="shared" si="3"/>
        <v>4.7224142199215717E-3</v>
      </c>
      <c r="L17" s="70"/>
      <c r="M17" s="71"/>
      <c r="N17" s="72">
        <f>分析係数表!H20</f>
        <v>5.4629207067175944E-4</v>
      </c>
      <c r="O17" s="73">
        <f t="shared" si="4"/>
        <v>1.4314223071682163E-2</v>
      </c>
      <c r="P17" s="67">
        <f>分析係数表!C20</f>
        <v>4.0655503382211911E-2</v>
      </c>
      <c r="Q17" s="73">
        <f t="shared" si="5"/>
        <v>5.8195194450450991E-4</v>
      </c>
      <c r="R17" s="74">
        <v>1.064762550563738E-3</v>
      </c>
      <c r="S17" s="75">
        <f t="shared" si="6"/>
        <v>4.824295909535551E-2</v>
      </c>
      <c r="T17" s="76">
        <f>分析係数表!F20</f>
        <v>0.22636236609222171</v>
      </c>
      <c r="U17" s="77">
        <f t="shared" si="7"/>
        <v>1.0920390368114942E-2</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投入係数表!Y18</f>
        <v>0.1020206211339714</v>
      </c>
      <c r="E18" s="68">
        <f t="shared" si="0"/>
        <v>10.20206211339714</v>
      </c>
      <c r="F18" s="67">
        <f>分析係数表!C21</f>
        <v>0.20026093416848378</v>
      </c>
      <c r="G18" s="68">
        <f t="shared" si="1"/>
        <v>2.0430744892738071</v>
      </c>
      <c r="H18" s="68">
        <v>2.0884977779334415</v>
      </c>
      <c r="I18" s="68">
        <f t="shared" si="2"/>
        <v>2.0884977779334415</v>
      </c>
      <c r="J18" s="67">
        <f>分析係数表!G21</f>
        <v>0.28530595433635869</v>
      </c>
      <c r="K18" s="69">
        <f t="shared" si="3"/>
        <v>0.595860851662665</v>
      </c>
      <c r="L18" s="70"/>
      <c r="M18" s="71"/>
      <c r="N18" s="72">
        <f>分析係数表!H21</f>
        <v>9.3136214282663271E-4</v>
      </c>
      <c r="O18" s="73">
        <f t="shared" si="4"/>
        <v>2.4404025225090106E-2</v>
      </c>
      <c r="P18" s="67">
        <f>分析係数表!C21</f>
        <v>0.20026093416848378</v>
      </c>
      <c r="Q18" s="73">
        <f t="shared" si="5"/>
        <v>4.8871728890477872E-3</v>
      </c>
      <c r="R18" s="74">
        <v>1.4502769232927711E-2</v>
      </c>
      <c r="S18" s="75">
        <f t="shared" si="6"/>
        <v>2.1030005471663693</v>
      </c>
      <c r="T18" s="76">
        <f>分析係数表!F21</f>
        <v>0.42843035575162391</v>
      </c>
      <c r="U18" s="77">
        <f t="shared" si="7"/>
        <v>0.90098927256834738</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投入係数表!Y19</f>
        <v>6.8470914617950003E-3</v>
      </c>
      <c r="E19" s="68">
        <f t="shared" si="0"/>
        <v>0.68470914617950007</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1.1360494501335048E-3</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投入係数表!Y20</f>
        <v>7.6387430101161269E-5</v>
      </c>
      <c r="E20" s="68">
        <f t="shared" si="0"/>
        <v>7.6387430101161266E-3</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5.9747785895910253E-4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投入係数表!Y21</f>
        <v>2.0312112095081518E-4</v>
      </c>
      <c r="E21" s="68">
        <f t="shared" si="0"/>
        <v>2.0312112095081519E-2</v>
      </c>
      <c r="F21" s="67">
        <f>分析係数表!C24</f>
        <v>0.65025853558407531</v>
      </c>
      <c r="G21" s="68">
        <f t="shared" si="1"/>
        <v>1.3208124265567292E-2</v>
      </c>
      <c r="H21" s="68">
        <v>4.6437352573721544E-2</v>
      </c>
      <c r="I21" s="68">
        <f t="shared" si="2"/>
        <v>4.6437352573721544E-2</v>
      </c>
      <c r="J21" s="67">
        <f>分析係数表!G24</f>
        <v>0.20860957299762456</v>
      </c>
      <c r="K21" s="69">
        <f t="shared" si="3"/>
        <v>9.6872762915441932E-3</v>
      </c>
      <c r="L21" s="70"/>
      <c r="M21" s="71"/>
      <c r="N21" s="72">
        <f>分析係数表!H24</f>
        <v>1.012294301444671E-3</v>
      </c>
      <c r="O21" s="73">
        <f t="shared" si="4"/>
        <v>2.6524650865339311E-2</v>
      </c>
      <c r="P21" s="67">
        <f>分析係数表!C24</f>
        <v>0.65025853558407531</v>
      </c>
      <c r="Q21" s="73">
        <f t="shared" si="5"/>
        <v>1.7247880628574415E-2</v>
      </c>
      <c r="R21" s="74">
        <v>3.5992513792165504E-2</v>
      </c>
      <c r="S21" s="75">
        <f t="shared" si="6"/>
        <v>8.2429866365887047E-2</v>
      </c>
      <c r="T21" s="76">
        <f>分析係数表!F24</f>
        <v>0.3934811577649211</v>
      </c>
      <c r="U21" s="77">
        <f t="shared" si="7"/>
        <v>3.2434599252056967E-2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投入係数表!Y22</f>
        <v>3.2638265588677995E-4</v>
      </c>
      <c r="E22" s="68">
        <f t="shared" si="0"/>
        <v>3.2638265588677995E-2</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1.1284757871326148E-2</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投入係数表!Y23</f>
        <v>8.4703243514446767E-3</v>
      </c>
      <c r="E23" s="68">
        <f t="shared" si="0"/>
        <v>0.84703243514446769</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0.25357465245091038</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投入係数表!Y24</f>
        <v>1.7534387364130199E-3</v>
      </c>
      <c r="E24" s="68">
        <f t="shared" si="0"/>
        <v>0.17534387364130199</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0.23679478131338294</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投入係数表!Y25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0.19246360721483993</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投入係数表!Y26</f>
        <v>3.326325365314204E-3</v>
      </c>
      <c r="E26" s="68">
        <f t="shared" si="0"/>
        <v>0.33263253653142039</v>
      </c>
      <c r="F26" s="67">
        <f>分析係数表!C29</f>
        <v>0.21798273531536294</v>
      </c>
      <c r="G26" s="68">
        <f t="shared" si="1"/>
        <v>7.2508150168006408E-2</v>
      </c>
      <c r="H26" s="68">
        <v>0.11501479469451864</v>
      </c>
      <c r="I26" s="68">
        <f t="shared" si="2"/>
        <v>0.11501479469451864</v>
      </c>
      <c r="J26" s="67">
        <f>分析係数表!G29</f>
        <v>0.25500731246508535</v>
      </c>
      <c r="K26" s="69">
        <f t="shared" si="3"/>
        <v>2.9329613688772755E-2</v>
      </c>
      <c r="L26" s="70"/>
      <c r="M26" s="71"/>
      <c r="N26" s="72">
        <f>分析係数表!H29</f>
        <v>1.0983971257521954E-2</v>
      </c>
      <c r="O26" s="73">
        <f t="shared" si="4"/>
        <v>0.28780760921493331</v>
      </c>
      <c r="P26" s="67">
        <f>分析係数表!C29</f>
        <v>0.21798273531536294</v>
      </c>
      <c r="Q26" s="73">
        <f t="shared" si="5"/>
        <v>6.2737089901246226E-2</v>
      </c>
      <c r="R26" s="74">
        <v>9.676245797142291E-2</v>
      </c>
      <c r="S26" s="75">
        <f t="shared" si="6"/>
        <v>0.21177725266594155</v>
      </c>
      <c r="T26" s="76">
        <f>分析係数表!F29</f>
        <v>0.40506035137493174</v>
      </c>
      <c r="U26" s="77">
        <f t="shared" si="7"/>
        <v>8.5782568378083984E-2</v>
      </c>
      <c r="V26" s="78">
        <f>分析係数表!D29</f>
        <v>7.067670116811138E-2</v>
      </c>
      <c r="W26" s="158">
        <f t="shared" si="8"/>
        <v>0</v>
      </c>
      <c r="X26" s="67">
        <f>分析係数表!E29</f>
        <v>5.1745890269086159E-2</v>
      </c>
      <c r="Y26" s="157">
        <f t="shared" si="9"/>
        <v>0</v>
      </c>
    </row>
    <row r="27" spans="1:25" x14ac:dyDescent="0.15">
      <c r="A27" s="6" t="s">
        <v>15</v>
      </c>
      <c r="B27" s="5" t="s">
        <v>36</v>
      </c>
      <c r="C27" s="66">
        <f>最終需要_まとめ!C28</f>
        <v>100</v>
      </c>
      <c r="D27" s="67">
        <f>投入係数表!Y27</f>
        <v>6.6491785747147187E-4</v>
      </c>
      <c r="E27" s="68">
        <f t="shared" si="0"/>
        <v>6.6491785747147189E-2</v>
      </c>
      <c r="F27" s="67">
        <f>分析係数表!C30</f>
        <v>1</v>
      </c>
      <c r="G27" s="68">
        <f t="shared" si="1"/>
        <v>6.6491785747147189E-2</v>
      </c>
      <c r="H27" s="68">
        <v>0.14411493803973893</v>
      </c>
      <c r="I27" s="68">
        <f t="shared" si="2"/>
        <v>100.14411493803973</v>
      </c>
      <c r="J27" s="67">
        <f>分析係数表!G30</f>
        <v>0.34480244300890089</v>
      </c>
      <c r="K27" s="69">
        <f t="shared" si="3"/>
        <v>34.529935483600269</v>
      </c>
      <c r="L27" s="70"/>
      <c r="M27" s="71"/>
      <c r="N27" s="72">
        <f>分析係数表!H30</f>
        <v>0</v>
      </c>
      <c r="O27" s="73">
        <f t="shared" si="4"/>
        <v>0</v>
      </c>
      <c r="P27" s="67">
        <f>分析係数表!C30</f>
        <v>1</v>
      </c>
      <c r="Q27" s="73">
        <f t="shared" si="5"/>
        <v>0</v>
      </c>
      <c r="R27" s="74">
        <v>0.16065029415818746</v>
      </c>
      <c r="S27" s="75">
        <f t="shared" si="6"/>
        <v>100.30476523219792</v>
      </c>
      <c r="T27" s="76">
        <f>分析係数表!F30</f>
        <v>0.4506615325054556</v>
      </c>
      <c r="U27" s="77">
        <f t="shared" si="7"/>
        <v>45.203499217142259</v>
      </c>
      <c r="V27" s="78">
        <f>分析係数表!D30</f>
        <v>9.0118070661845004E-2</v>
      </c>
      <c r="W27" s="158">
        <f t="shared" si="8"/>
        <v>9</v>
      </c>
      <c r="X27" s="67">
        <f>分析係数表!E30</f>
        <v>6.5635899314422819E-2</v>
      </c>
      <c r="Y27" s="157">
        <f t="shared" si="9"/>
        <v>7</v>
      </c>
    </row>
    <row r="28" spans="1:25" x14ac:dyDescent="0.15">
      <c r="A28" s="6" t="s">
        <v>16</v>
      </c>
      <c r="B28" s="5" t="s">
        <v>190</v>
      </c>
      <c r="C28" s="81"/>
      <c r="D28" s="67">
        <f>投入係数表!Y28</f>
        <v>3.1909112846803273E-3</v>
      </c>
      <c r="E28" s="68">
        <f t="shared" si="0"/>
        <v>0.31909112846803273</v>
      </c>
      <c r="F28" s="67">
        <f>分析係数表!C31</f>
        <v>0.99579475994795519</v>
      </c>
      <c r="G28" s="68">
        <f t="shared" si="1"/>
        <v>0.3177492736743468</v>
      </c>
      <c r="H28" s="68">
        <v>0.79803858027700236</v>
      </c>
      <c r="I28" s="68">
        <f t="shared" si="2"/>
        <v>0.79803858027700236</v>
      </c>
      <c r="J28" s="67">
        <f>分析係数表!G31</f>
        <v>7.0701677135993485E-2</v>
      </c>
      <c r="K28" s="69">
        <f t="shared" si="3"/>
        <v>5.6422666044811241E-2</v>
      </c>
      <c r="L28" s="70"/>
      <c r="M28" s="71"/>
      <c r="N28" s="72">
        <f>分析係数表!H31</f>
        <v>0.174828557104864</v>
      </c>
      <c r="O28" s="73">
        <f t="shared" si="4"/>
        <v>4.5809468964505609</v>
      </c>
      <c r="P28" s="67">
        <f>分析係数表!C31</f>
        <v>0.99579475994795519</v>
      </c>
      <c r="Q28" s="73">
        <f t="shared" si="5"/>
        <v>4.5616829150853162</v>
      </c>
      <c r="R28" s="74">
        <v>5.2209161012391503</v>
      </c>
      <c r="S28" s="75">
        <f t="shared" si="6"/>
        <v>6.0189546815161528</v>
      </c>
      <c r="T28" s="76">
        <f>分析係数表!F31</f>
        <v>0.32317167652288298</v>
      </c>
      <c r="U28" s="77">
        <f t="shared" si="7"/>
        <v>1.9451556753408303</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投入係数表!Y29</f>
        <v>7.5345783327054514E-4</v>
      </c>
      <c r="E29" s="68">
        <f t="shared" si="0"/>
        <v>7.5345783327054508E-2</v>
      </c>
      <c r="F29" s="67">
        <f>分析係数表!C32</f>
        <v>0.99964031202931458</v>
      </c>
      <c r="G29" s="68">
        <f t="shared" si="1"/>
        <v>7.5318682355149894E-2</v>
      </c>
      <c r="H29" s="68">
        <v>0.11370949559847811</v>
      </c>
      <c r="I29" s="68">
        <f t="shared" si="2"/>
        <v>0.11370949559847811</v>
      </c>
      <c r="J29" s="67">
        <f>分析係数表!G32</f>
        <v>0.14056358670308441</v>
      </c>
      <c r="K29" s="69">
        <f t="shared" si="3"/>
        <v>1.5983414543520674E-2</v>
      </c>
      <c r="L29" s="70"/>
      <c r="M29" s="71"/>
      <c r="N29" s="72">
        <f>分析係数表!H32</f>
        <v>5.58720937888101E-3</v>
      </c>
      <c r="O29" s="73">
        <f t="shared" si="4"/>
        <v>0.14639890580720433</v>
      </c>
      <c r="P29" s="67">
        <f>分析係数表!C32</f>
        <v>0.99964031202931458</v>
      </c>
      <c r="Q29" s="73">
        <f t="shared" si="5"/>
        <v>0.14634624788186396</v>
      </c>
      <c r="R29" s="74">
        <v>0.21295993050839734</v>
      </c>
      <c r="S29" s="75">
        <f t="shared" si="6"/>
        <v>0.32666942610687544</v>
      </c>
      <c r="T29" s="76">
        <f>分析係数表!F32</f>
        <v>0.48930784091666113</v>
      </c>
      <c r="U29" s="77">
        <f t="shared" si="7"/>
        <v>0.15984191158184</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投入係数表!Y30</f>
        <v>1.998225728328105E-3</v>
      </c>
      <c r="E30" s="68">
        <f t="shared" si="0"/>
        <v>0.19982257283281049</v>
      </c>
      <c r="F30" s="67">
        <f>分析係数表!C33</f>
        <v>0.86108134654879898</v>
      </c>
      <c r="G30" s="68">
        <f t="shared" si="1"/>
        <v>0.17206349008572192</v>
      </c>
      <c r="H30" s="68">
        <v>0.20661272402579112</v>
      </c>
      <c r="I30" s="68">
        <f t="shared" si="2"/>
        <v>0.20661272402579112</v>
      </c>
      <c r="J30" s="67">
        <f>分析係数表!G33</f>
        <v>0.50957339603627816</v>
      </c>
      <c r="K30" s="69">
        <f t="shared" si="3"/>
        <v>0.1052843474461287</v>
      </c>
      <c r="L30" s="70"/>
      <c r="M30" s="71"/>
      <c r="N30" s="72">
        <f>分析係数表!H33</f>
        <v>9.6636851302253027E-4</v>
      </c>
      <c r="O30" s="73">
        <f t="shared" si="4"/>
        <v>2.5321279966309007E-2</v>
      </c>
      <c r="P30" s="67">
        <f>分析係数表!C33</f>
        <v>0.86108134654879898</v>
      </c>
      <c r="Q30" s="73">
        <f t="shared" si="5"/>
        <v>2.1803681849728487E-2</v>
      </c>
      <c r="R30" s="74">
        <v>0.11579078218774834</v>
      </c>
      <c r="S30" s="75">
        <f t="shared" si="6"/>
        <v>0.32240350621353947</v>
      </c>
      <c r="T30" s="76">
        <f>分析係数表!F33</f>
        <v>0.6614299372109248</v>
      </c>
      <c r="U30" s="77">
        <f t="shared" si="7"/>
        <v>0.21324733087140341</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投入係数表!Y31</f>
        <v>5.9052691702068193E-2</v>
      </c>
      <c r="E31" s="68">
        <f t="shared" si="0"/>
        <v>5.905269170206819</v>
      </c>
      <c r="F31" s="67">
        <f>分析係数表!C34</f>
        <v>0.32336264537596071</v>
      </c>
      <c r="G31" s="68">
        <f t="shared" si="1"/>
        <v>1.9095434605351813</v>
      </c>
      <c r="H31" s="68">
        <v>2.1074572319883456</v>
      </c>
      <c r="I31" s="68">
        <f t="shared" si="2"/>
        <v>2.1074572319883456</v>
      </c>
      <c r="J31" s="67">
        <f>分析係数表!G34</f>
        <v>0.42577322034702936</v>
      </c>
      <c r="K31" s="69">
        <f t="shared" si="3"/>
        <v>0.89729885240731444</v>
      </c>
      <c r="L31" s="70"/>
      <c r="M31" s="71"/>
      <c r="N31" s="72">
        <f>分析係数表!H34</f>
        <v>0.1563846962426603</v>
      </c>
      <c r="O31" s="73">
        <f t="shared" si="4"/>
        <v>4.0976714603637667</v>
      </c>
      <c r="P31" s="67">
        <f>分析係数表!C34</f>
        <v>0.32336264537596071</v>
      </c>
      <c r="Q31" s="73">
        <f t="shared" si="5"/>
        <v>1.3250338833048037</v>
      </c>
      <c r="R31" s="74">
        <v>1.4925936332425658</v>
      </c>
      <c r="S31" s="75">
        <f t="shared" si="6"/>
        <v>3.6000508652309113</v>
      </c>
      <c r="T31" s="76">
        <f>分析係数表!F34</f>
        <v>0.70466108064911737</v>
      </c>
      <c r="U31" s="77">
        <f t="shared" si="7"/>
        <v>2.5368157330854038</v>
      </c>
      <c r="V31" s="78">
        <f>分析係数表!D34</f>
        <v>0.17673178412336712</v>
      </c>
      <c r="W31" s="158">
        <f t="shared" si="8"/>
        <v>1</v>
      </c>
      <c r="X31" s="67">
        <f>分析係数表!E34</f>
        <v>0.12868570343468869</v>
      </c>
      <c r="Y31" s="157">
        <f t="shared" si="9"/>
        <v>0</v>
      </c>
    </row>
    <row r="32" spans="1:25" x14ac:dyDescent="0.15">
      <c r="A32" s="6" t="s">
        <v>20</v>
      </c>
      <c r="B32" s="5" t="s">
        <v>37</v>
      </c>
      <c r="C32" s="81"/>
      <c r="D32" s="67">
        <f>投入係数表!Y32</f>
        <v>1.257441264142525E-2</v>
      </c>
      <c r="E32" s="68">
        <f t="shared" si="0"/>
        <v>1.257441264142525</v>
      </c>
      <c r="F32" s="67">
        <f>分析係数表!C35</f>
        <v>0.71309503437584931</v>
      </c>
      <c r="G32" s="68">
        <f t="shared" si="1"/>
        <v>0.89667512147932527</v>
      </c>
      <c r="H32" s="68">
        <v>1.1080649968882483</v>
      </c>
      <c r="I32" s="68">
        <f t="shared" si="2"/>
        <v>1.1080649968882483</v>
      </c>
      <c r="J32" s="67">
        <f>分析係数表!G35</f>
        <v>0.31495703902204752</v>
      </c>
      <c r="K32" s="69">
        <f t="shared" si="3"/>
        <v>0.34899287046389699</v>
      </c>
      <c r="L32" s="70"/>
      <c r="M32" s="71"/>
      <c r="N32" s="72">
        <f>分析係数表!H35</f>
        <v>4.5217953193592612E-2</v>
      </c>
      <c r="O32" s="73">
        <f t="shared" si="4"/>
        <v>1.1848238398592366</v>
      </c>
      <c r="P32" s="67">
        <f>分析係数表!C35</f>
        <v>0.71309503437584931</v>
      </c>
      <c r="Q32" s="73">
        <f t="shared" si="5"/>
        <v>0.84489199681374805</v>
      </c>
      <c r="R32" s="74">
        <v>1.2700466602955478</v>
      </c>
      <c r="S32" s="75">
        <f t="shared" si="6"/>
        <v>2.3781116571837959</v>
      </c>
      <c r="T32" s="76">
        <f>分析係数表!F35</f>
        <v>0.6471226839613694</v>
      </c>
      <c r="U32" s="77">
        <f t="shared" si="7"/>
        <v>1.5389299983565981</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投入係数表!Y33</f>
        <v>3.4409065104659461E-3</v>
      </c>
      <c r="E33" s="68">
        <f t="shared" si="0"/>
        <v>0.34409065104659459</v>
      </c>
      <c r="F33" s="67">
        <f>分析係数表!C36</f>
        <v>0.97060797996518033</v>
      </c>
      <c r="G33" s="68">
        <f t="shared" si="1"/>
        <v>0.33397713173723892</v>
      </c>
      <c r="H33" s="68">
        <v>0.51227883651759298</v>
      </c>
      <c r="I33" s="68">
        <f t="shared" si="2"/>
        <v>0.51227883651759298</v>
      </c>
      <c r="J33" s="67">
        <f>分析係数表!G36</f>
        <v>5.0335711627756477E-2</v>
      </c>
      <c r="K33" s="69">
        <f t="shared" si="3"/>
        <v>2.5785919787952166E-2</v>
      </c>
      <c r="L33" s="70"/>
      <c r="M33" s="71"/>
      <c r="N33" s="72">
        <f>分析係数表!H36</f>
        <v>0.16953071230897843</v>
      </c>
      <c r="O33" s="73">
        <f t="shared" si="4"/>
        <v>4.4421300688253584</v>
      </c>
      <c r="P33" s="67">
        <f>分析係数表!C36</f>
        <v>0.97060797996518033</v>
      </c>
      <c r="Q33" s="73">
        <f t="shared" si="5"/>
        <v>4.3115668928451685</v>
      </c>
      <c r="R33" s="74">
        <v>4.570415789887301</v>
      </c>
      <c r="S33" s="75">
        <f t="shared" si="6"/>
        <v>5.0826946264048942</v>
      </c>
      <c r="T33" s="76">
        <f>分析係数表!F36</f>
        <v>0.84929702794091477</v>
      </c>
      <c r="U33" s="77">
        <f t="shared" si="7"/>
        <v>4.3167174401369346</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投入係数表!Y34</f>
        <v>2.6469980608009223E-2</v>
      </c>
      <c r="E34" s="68">
        <f t="shared" si="0"/>
        <v>2.6469980608009225</v>
      </c>
      <c r="F34" s="67">
        <f>分析係数表!C37</f>
        <v>0.36942311263039118</v>
      </c>
      <c r="G34" s="68">
        <f t="shared" si="1"/>
        <v>0.97786226274768628</v>
      </c>
      <c r="H34" s="68">
        <v>1.1839690316051288</v>
      </c>
      <c r="I34" s="68">
        <f t="shared" si="2"/>
        <v>1.1839690316051288</v>
      </c>
      <c r="J34" s="67">
        <f>分析係数表!G37</f>
        <v>0.39597111115274369</v>
      </c>
      <c r="K34" s="69">
        <f t="shared" si="3"/>
        <v>0.46881753301512075</v>
      </c>
      <c r="L34" s="70"/>
      <c r="M34" s="71"/>
      <c r="N34" s="72">
        <f>分析係数表!H37</f>
        <v>4.1543568960461748E-2</v>
      </c>
      <c r="O34" s="73">
        <f t="shared" si="4"/>
        <v>1.0885457527557001</v>
      </c>
      <c r="P34" s="67">
        <f>分析係数表!C37</f>
        <v>0.36942311263039118</v>
      </c>
      <c r="Q34" s="73">
        <f t="shared" si="5"/>
        <v>0.40213396022360293</v>
      </c>
      <c r="R34" s="74">
        <v>0.57469189633365103</v>
      </c>
      <c r="S34" s="75">
        <f t="shared" si="6"/>
        <v>1.7586609279387799</v>
      </c>
      <c r="T34" s="76">
        <f>分析係数表!F37</f>
        <v>0.66956741667759523</v>
      </c>
      <c r="U34" s="77">
        <f t="shared" si="7"/>
        <v>1.1775420543317914</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投入係数表!Y35</f>
        <v>8.5241427681068595E-3</v>
      </c>
      <c r="E35" s="68">
        <f t="shared" si="0"/>
        <v>0.85241427681068593</v>
      </c>
      <c r="F35" s="67">
        <f>分析係数表!C38</f>
        <v>0.27616293516884927</v>
      </c>
      <c r="G35" s="68">
        <f t="shared" si="1"/>
        <v>0.23540522866387098</v>
      </c>
      <c r="H35" s="68">
        <v>0.39962525959575379</v>
      </c>
      <c r="I35" s="68">
        <f t="shared" si="2"/>
        <v>0.39962525959575379</v>
      </c>
      <c r="J35" s="67">
        <f>分析係数表!G38</f>
        <v>0.16816004220594116</v>
      </c>
      <c r="K35" s="69">
        <f t="shared" si="3"/>
        <v>6.7201000520182144E-2</v>
      </c>
      <c r="L35" s="70"/>
      <c r="M35" s="71"/>
      <c r="N35" s="72">
        <f>分析係数表!H38</f>
        <v>1.978405886979525E-2</v>
      </c>
      <c r="O35" s="73">
        <f t="shared" si="4"/>
        <v>0.51839198686758636</v>
      </c>
      <c r="P35" s="67">
        <f>分析係数表!C38</f>
        <v>0.27616293516884927</v>
      </c>
      <c r="Q35" s="73">
        <f t="shared" si="5"/>
        <v>0.14316065266136421</v>
      </c>
      <c r="R35" s="74">
        <v>0.24696305879506369</v>
      </c>
      <c r="S35" s="75">
        <f t="shared" si="6"/>
        <v>0.64658831839081743</v>
      </c>
      <c r="T35" s="76">
        <f>分析係数表!F38</f>
        <v>0.50796041491163135</v>
      </c>
      <c r="U35" s="77">
        <f t="shared" si="7"/>
        <v>0.3284412704868136</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投入係数表!Y36</f>
        <v>0</v>
      </c>
      <c r="E36" s="68">
        <f t="shared" si="0"/>
        <v>0</v>
      </c>
      <c r="F36" s="67">
        <f>分析係数表!C39</f>
        <v>1</v>
      </c>
      <c r="G36" s="68">
        <f t="shared" si="1"/>
        <v>0</v>
      </c>
      <c r="H36" s="68">
        <v>8.9251626557783972E-2</v>
      </c>
      <c r="I36" s="68">
        <f t="shared" si="2"/>
        <v>8.9251626557783972E-2</v>
      </c>
      <c r="J36" s="67">
        <f>分析係数表!G39</f>
        <v>0.35248448442068531</v>
      </c>
      <c r="K36" s="69">
        <f t="shared" si="3"/>
        <v>3.145981357092803E-2</v>
      </c>
      <c r="L36" s="70"/>
      <c r="M36" s="71"/>
      <c r="N36" s="72">
        <f>分析係数表!H39</f>
        <v>3.7835784153932967E-3</v>
      </c>
      <c r="O36" s="73">
        <f t="shared" si="4"/>
        <v>9.9139248681650527E-2</v>
      </c>
      <c r="P36" s="67">
        <f>分析係数表!C39</f>
        <v>1</v>
      </c>
      <c r="Q36" s="73">
        <f t="shared" si="5"/>
        <v>9.9139248681650527E-2</v>
      </c>
      <c r="R36" s="74">
        <v>0.10472547535411114</v>
      </c>
      <c r="S36" s="75">
        <f t="shared" si="6"/>
        <v>0.1939771019118951</v>
      </c>
      <c r="T36" s="76">
        <f>分析係数表!F39</f>
        <v>0.70432763167329249</v>
      </c>
      <c r="U36" s="77">
        <f t="shared" si="7"/>
        <v>0.13662343278845399</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投入係数表!Y37</f>
        <v>1.5451093815916709E-4</v>
      </c>
      <c r="E37" s="68">
        <f t="shared" si="0"/>
        <v>1.5451093815916708E-2</v>
      </c>
      <c r="F37" s="67">
        <f>分析係数表!C40</f>
        <v>0.8594947788612175</v>
      </c>
      <c r="G37" s="68">
        <f t="shared" si="1"/>
        <v>1.3280134462475257E-2</v>
      </c>
      <c r="H37" s="68">
        <v>1.8825482918120619E-2</v>
      </c>
      <c r="I37" s="68">
        <f t="shared" si="2"/>
        <v>1.8825482918120619E-2</v>
      </c>
      <c r="J37" s="67">
        <f>分析係数表!G40</f>
        <v>0.52539426735800443</v>
      </c>
      <c r="K37" s="69">
        <f t="shared" si="3"/>
        <v>9.890800805426609E-3</v>
      </c>
      <c r="L37" s="70"/>
      <c r="M37" s="71"/>
      <c r="N37" s="72">
        <f>分析係数表!H40</f>
        <v>2.8625897198815951E-2</v>
      </c>
      <c r="O37" s="73">
        <f t="shared" si="4"/>
        <v>0.75007033806481249</v>
      </c>
      <c r="P37" s="67">
        <f>分析係数表!C40</f>
        <v>0.8594947788612175</v>
      </c>
      <c r="Q37" s="73">
        <f t="shared" si="5"/>
        <v>0.64468153934537464</v>
      </c>
      <c r="R37" s="74">
        <v>0.64763733028849235</v>
      </c>
      <c r="S37" s="75">
        <f t="shared" si="6"/>
        <v>0.66646281320661294</v>
      </c>
      <c r="T37" s="76">
        <f>分析係数表!F40</f>
        <v>0.72756745394375155</v>
      </c>
      <c r="U37" s="77">
        <f t="shared" si="7"/>
        <v>0.48489665215292543</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投入係数表!Y38</f>
        <v>0</v>
      </c>
      <c r="E38" s="68">
        <f t="shared" si="0"/>
        <v>0</v>
      </c>
      <c r="F38" s="67">
        <f>分析係数表!C41</f>
        <v>0.99990471917963208</v>
      </c>
      <c r="G38" s="68">
        <f t="shared" si="1"/>
        <v>0</v>
      </c>
      <c r="H38" s="68">
        <v>2.8685528913536215E-3</v>
      </c>
      <c r="I38" s="68">
        <f t="shared" si="2"/>
        <v>2.8685528913536215E-3</v>
      </c>
      <c r="J38" s="67">
        <f>分析係数表!G41</f>
        <v>0.44685264209908465</v>
      </c>
      <c r="K38" s="69">
        <f t="shared" si="3"/>
        <v>1.2818204385023342E-3</v>
      </c>
      <c r="L38" s="70"/>
      <c r="M38" s="71"/>
      <c r="N38" s="72">
        <f>分析係数表!H41</f>
        <v>4.1570867506027356E-2</v>
      </c>
      <c r="O38" s="73">
        <f t="shared" si="4"/>
        <v>1.0892610431502285</v>
      </c>
      <c r="P38" s="67">
        <f>分析係数表!C41</f>
        <v>0.99990471917963208</v>
      </c>
      <c r="Q38" s="73">
        <f t="shared" si="5"/>
        <v>1.0891572574644424</v>
      </c>
      <c r="R38" s="74">
        <v>1.1138115125788677</v>
      </c>
      <c r="S38" s="75">
        <f t="shared" si="6"/>
        <v>1.1166800654702214</v>
      </c>
      <c r="T38" s="76">
        <f>分析係数表!F41</f>
        <v>0.55239581515617808</v>
      </c>
      <c r="U38" s="77">
        <f t="shared" si="7"/>
        <v>0.61684939503407721</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投入係数表!Y39</f>
        <v>6.9616726069467421E-4</v>
      </c>
      <c r="E39" s="68">
        <f>$C$27*D39</f>
        <v>6.9616726069467422E-2</v>
      </c>
      <c r="F39" s="67">
        <f>分析係数表!C42</f>
        <v>0.63104308840742951</v>
      </c>
      <c r="G39" s="68">
        <f>E39*F39</f>
        <v>4.3931153823690734E-2</v>
      </c>
      <c r="H39" s="68">
        <v>6.0410956969848023E-2</v>
      </c>
      <c r="I39" s="68">
        <f>C39+H39</f>
        <v>6.0410956969848023E-2</v>
      </c>
      <c r="J39" s="67">
        <f>分析係数表!G42</f>
        <v>0.48778127268328092</v>
      </c>
      <c r="K39" s="69">
        <f>I39*J39</f>
        <v>2.9467333474767387E-2</v>
      </c>
      <c r="L39" s="70"/>
      <c r="M39" s="71"/>
      <c r="N39" s="72">
        <f>分析係数表!H42</f>
        <v>1.0655104073296274E-2</v>
      </c>
      <c r="O39" s="73">
        <f t="shared" si="4"/>
        <v>0.27919046375614287</v>
      </c>
      <c r="P39" s="67">
        <f>分析係数表!C42</f>
        <v>0.63104308840742951</v>
      </c>
      <c r="Q39" s="73">
        <f>O39*P39</f>
        <v>0.1761812125025789</v>
      </c>
      <c r="R39" s="74">
        <v>0.19201956353166907</v>
      </c>
      <c r="S39" s="75">
        <f>I39+R39</f>
        <v>0.2524305205015171</v>
      </c>
      <c r="T39" s="76">
        <f>分析係数表!F42</f>
        <v>0.56029864159552034</v>
      </c>
      <c r="U39" s="77">
        <f>S39*T39</f>
        <v>0.14143647773425017</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投入係数表!Y40</f>
        <v>9.5642270720524433E-2</v>
      </c>
      <c r="E40" s="68">
        <f>$C$27*D40</f>
        <v>9.5642270720524429</v>
      </c>
      <c r="F40" s="67">
        <f>分析係数表!C43</f>
        <v>0.62059958859811692</v>
      </c>
      <c r="G40" s="68">
        <f>E40*F40</f>
        <v>5.9355553861747188</v>
      </c>
      <c r="H40" s="68">
        <v>7.0447987955952236</v>
      </c>
      <c r="I40" s="68">
        <f>C40+H40</f>
        <v>7.0447987955952236</v>
      </c>
      <c r="J40" s="67">
        <f>分析係数表!G43</f>
        <v>0.36935703048307378</v>
      </c>
      <c r="K40" s="69">
        <f>I40*J40</f>
        <v>2.6020459634917863</v>
      </c>
      <c r="L40" s="70"/>
      <c r="M40" s="71"/>
      <c r="N40" s="72">
        <f>分析係数表!H43</f>
        <v>1.5056593096551102E-2</v>
      </c>
      <c r="O40" s="73">
        <f t="shared" si="4"/>
        <v>0.39452052089747391</v>
      </c>
      <c r="P40" s="67">
        <f>分析係数表!C43</f>
        <v>0.62059958859811692</v>
      </c>
      <c r="Q40" s="73">
        <f>O40*P40</f>
        <v>0.24483927296248711</v>
      </c>
      <c r="R40" s="74">
        <v>0.98589200551634637</v>
      </c>
      <c r="S40" s="75">
        <f>I40+R40</f>
        <v>8.0306908011115699</v>
      </c>
      <c r="T40" s="76">
        <f>分析係数表!F43</f>
        <v>0.6240370889543333</v>
      </c>
      <c r="U40" s="77">
        <f>S40*T40</f>
        <v>5.0114489098180073</v>
      </c>
      <c r="V40" s="78">
        <f>分析係数表!D43</f>
        <v>0.12357626341216665</v>
      </c>
      <c r="W40" s="158">
        <f>ROUND(S40*V40,0)</f>
        <v>1</v>
      </c>
      <c r="X40" s="67">
        <f>分析係数表!E43</f>
        <v>9.9504023114151852E-2</v>
      </c>
      <c r="Y40" s="157">
        <f>ROUND(S40*X40,0)</f>
        <v>1</v>
      </c>
    </row>
    <row r="41" spans="1:25" x14ac:dyDescent="0.15">
      <c r="A41" s="6" t="s">
        <v>337</v>
      </c>
      <c r="B41" s="5" t="s">
        <v>42</v>
      </c>
      <c r="C41" s="81"/>
      <c r="D41" s="67">
        <f>投入係数表!Y41</f>
        <v>2.534673816993078E-4</v>
      </c>
      <c r="E41" s="68">
        <f>$C$27*D41</f>
        <v>2.5346738169930778E-2</v>
      </c>
      <c r="F41" s="67">
        <f>分析係数表!C44</f>
        <v>0.64669075076632776</v>
      </c>
      <c r="G41" s="68">
        <f>E41*F41</f>
        <v>1.6391501136590072E-2</v>
      </c>
      <c r="H41" s="68">
        <v>2.6781563820460333E-2</v>
      </c>
      <c r="I41" s="68">
        <f>C41+H41</f>
        <v>2.6781563820460333E-2</v>
      </c>
      <c r="J41" s="67">
        <f>分析係数表!G44</f>
        <v>0.2706786499583716</v>
      </c>
      <c r="K41" s="69">
        <f>I41*J41</f>
        <v>7.2491975386961716E-3</v>
      </c>
      <c r="L41" s="70"/>
      <c r="M41" s="71"/>
      <c r="N41" s="72">
        <f>分析係数表!H44</f>
        <v>0.11660878839741158</v>
      </c>
      <c r="O41" s="73">
        <f t="shared" si="4"/>
        <v>3.0554428644490659</v>
      </c>
      <c r="P41" s="67">
        <f>分析係数表!C44</f>
        <v>0.64669075076632776</v>
      </c>
      <c r="Q41" s="73">
        <f>O41*P41</f>
        <v>1.9759266399341855</v>
      </c>
      <c r="R41" s="74">
        <v>2.0127672677248807</v>
      </c>
      <c r="S41" s="75">
        <f>I41+R41</f>
        <v>2.0395488315453409</v>
      </c>
      <c r="T41" s="76">
        <f>分析係数表!F44</f>
        <v>0.52072668274875644</v>
      </c>
      <c r="U41" s="77">
        <f>S41*T41</f>
        <v>1.0620474973547076</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投入係数表!Y42</f>
        <v>1.2621286746260054E-3</v>
      </c>
      <c r="E42" s="68">
        <f>$C$27*D42</f>
        <v>0.12621286746260055</v>
      </c>
      <c r="F42" s="67">
        <f>分析係数表!C45</f>
        <v>1</v>
      </c>
      <c r="G42" s="68">
        <f>E42*F42</f>
        <v>0.12621286746260055</v>
      </c>
      <c r="H42" s="68">
        <v>0.16983109336342325</v>
      </c>
      <c r="I42" s="68">
        <f>C42+H42</f>
        <v>0.16983109336342325</v>
      </c>
      <c r="J42" s="67">
        <f>分析係数表!G45</f>
        <v>0</v>
      </c>
      <c r="K42" s="69">
        <f>I42*J42</f>
        <v>0</v>
      </c>
      <c r="L42" s="70"/>
      <c r="M42" s="71"/>
      <c r="N42" s="72">
        <f>分析係数表!H45</f>
        <v>0</v>
      </c>
      <c r="O42" s="73">
        <f t="shared" si="4"/>
        <v>0</v>
      </c>
      <c r="P42" s="67">
        <f>分析係数表!C45</f>
        <v>1</v>
      </c>
      <c r="Q42" s="73">
        <f>O42*P42</f>
        <v>0</v>
      </c>
      <c r="R42" s="74">
        <v>3.4408773602941582E-2</v>
      </c>
      <c r="S42" s="75">
        <f>I42+R42</f>
        <v>0.20423986696636484</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投入係数表!Y43</f>
        <v>4.5589407146738514E-3</v>
      </c>
      <c r="E43" s="68">
        <f>$C$27*D43</f>
        <v>0.45589407146738514</v>
      </c>
      <c r="F43" s="67">
        <f>分析係数表!C46</f>
        <v>0.9523590920683499</v>
      </c>
      <c r="G43" s="68">
        <f>E43*F43</f>
        <v>0.43417486398202232</v>
      </c>
      <c r="H43" s="68">
        <v>0.47047388511138077</v>
      </c>
      <c r="I43" s="68">
        <f>C43+H43</f>
        <v>0.47047388511138077</v>
      </c>
      <c r="J43" s="67">
        <f>分析係数表!G46</f>
        <v>9.2904052538843509E-3</v>
      </c>
      <c r="K43" s="69">
        <f>I43*J43</f>
        <v>4.3708930540541542E-3</v>
      </c>
      <c r="L43" s="70"/>
      <c r="M43" s="71"/>
      <c r="N43" s="72">
        <f>分析係数表!H46</f>
        <v>3.275825467872984E-5</v>
      </c>
      <c r="O43" s="73">
        <f t="shared" si="4"/>
        <v>8.5834847343420361E-4</v>
      </c>
      <c r="P43" s="67">
        <f>分析係数表!C46</f>
        <v>0.9523590920683499</v>
      </c>
      <c r="Q43" s="73">
        <f>O43*P43</f>
        <v>8.1745597283805233E-4</v>
      </c>
      <c r="R43" s="74">
        <v>2.944678844596536E-2</v>
      </c>
      <c r="S43" s="75">
        <f>I43+R43</f>
        <v>0.49992067355734615</v>
      </c>
      <c r="T43" s="76">
        <f>分析係数表!F46</f>
        <v>0.3134710876181323</v>
      </c>
      <c r="U43" s="77">
        <f>S43*T43</f>
        <v>0.15671067726281057</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投入係数表!Y44</f>
        <v>0.52795693137804656</v>
      </c>
      <c r="E44" s="82">
        <f>SUM(E5:E43)</f>
        <v>52.795693137804662</v>
      </c>
      <c r="F44" s="83">
        <f>分析係数表!C47</f>
        <v>0.46786164393083407</v>
      </c>
      <c r="G44" s="82">
        <f>SUM(G5:G43)</f>
        <v>17.670697927695652</v>
      </c>
      <c r="H44" s="82">
        <f>SUM(H5:H43)</f>
        <v>21.170087078880918</v>
      </c>
      <c r="I44" s="82">
        <f>SUM(I5:I43)</f>
        <v>121.17008707888093</v>
      </c>
      <c r="J44" s="83">
        <f>分析係数表!G47</f>
        <v>0.21497759441460212</v>
      </c>
      <c r="K44" s="84">
        <f>SUM(K5:K43)</f>
        <v>40.582100129871471</v>
      </c>
      <c r="L44" s="85">
        <f>最終需要_まとめ!$L$34</f>
        <v>0.64566666666666661</v>
      </c>
      <c r="M44" s="82">
        <f>K44*L44</f>
        <v>26.202509317187012</v>
      </c>
      <c r="N44" s="86">
        <f>分析係数表!H47</f>
        <v>1</v>
      </c>
      <c r="O44" s="87">
        <f>SUM(O5:O43)</f>
        <v>26.202509317187015</v>
      </c>
      <c r="P44" s="83">
        <f>分析係数表!C47</f>
        <v>0.46786164393083407</v>
      </c>
      <c r="Q44" s="87">
        <f>SUM(Q5:Q43)</f>
        <v>16.826816549943526</v>
      </c>
      <c r="R44" s="82">
        <f>SUM(R5:R43)</f>
        <v>20.189131163299749</v>
      </c>
      <c r="S44" s="88">
        <f>SUM(S5:S43)</f>
        <v>141.35921824218065</v>
      </c>
      <c r="T44" s="89">
        <f>分析係数表!F47</f>
        <v>0.45241141751681985</v>
      </c>
      <c r="U44" s="90">
        <f>SUM(U5:U43)</f>
        <v>68.112121723434697</v>
      </c>
      <c r="V44" s="91">
        <f>分析係数表!D47</f>
        <v>5.5289104631778725E-2</v>
      </c>
      <c r="W44" s="155">
        <f>SUM(W5:W43)</f>
        <v>11</v>
      </c>
      <c r="X44" s="83">
        <f>分析係数表!E47</f>
        <v>4.6297221440055228E-2</v>
      </c>
      <c r="Y44" s="156">
        <f>SUM(Y5:Y43)</f>
        <v>8</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290</v>
      </c>
      <c r="S2" s="3" t="s">
        <v>150</v>
      </c>
      <c r="U2" s="55" t="s">
        <v>207</v>
      </c>
      <c r="W2" s="3" t="s">
        <v>127</v>
      </c>
      <c r="Y2" s="3" t="s">
        <v>151</v>
      </c>
    </row>
    <row r="3" spans="1:25" ht="45" x14ac:dyDescent="0.15">
      <c r="B3" s="56"/>
      <c r="C3" s="57" t="s">
        <v>225</v>
      </c>
      <c r="D3" s="57" t="s">
        <v>312</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投入係数表!Z5</f>
        <v>0</v>
      </c>
      <c r="E5" s="68">
        <f t="shared" ref="E5:E38" si="0">$C$28*D5</f>
        <v>0</v>
      </c>
      <c r="F5" s="67">
        <f>分析係数表!C8</f>
        <v>0.17777947964604235</v>
      </c>
      <c r="G5" s="68">
        <f t="shared" ref="G5:G38" si="1">E5*F5</f>
        <v>0</v>
      </c>
      <c r="H5" s="68">
        <f t="array" ref="H5:H43">MMULT(逆行列係数!C5:AO43,'24'!G5:G43)</f>
        <v>8.2852789285185269E-4</v>
      </c>
      <c r="I5" s="68">
        <f t="shared" ref="I5:I38" si="2">C5+H5</f>
        <v>8.2852789285185269E-4</v>
      </c>
      <c r="J5" s="67">
        <f>分析係数表!G8</f>
        <v>0.11983669088190757</v>
      </c>
      <c r="K5" s="69">
        <f t="shared" ref="K5:K38" si="3">I5*J5</f>
        <v>9.9288040982725706E-5</v>
      </c>
      <c r="L5" s="70" t="s">
        <v>181</v>
      </c>
      <c r="M5" s="71" t="s">
        <v>181</v>
      </c>
      <c r="N5" s="72">
        <f>分析係数表!H8</f>
        <v>9.9318531954874535E-3</v>
      </c>
      <c r="O5" s="73">
        <f t="shared" ref="O5:O43" si="4">$M$44*N5</f>
        <v>8.168743453651274E-2</v>
      </c>
      <c r="P5" s="67">
        <f>分析係数表!C8</f>
        <v>0.17777947964604235</v>
      </c>
      <c r="Q5" s="73">
        <f t="shared" ref="Q5:Q38" si="5">O5*P5</f>
        <v>1.4522349605521383E-2</v>
      </c>
      <c r="R5" s="74">
        <f t="array" ref="R5:R43">MMULT(逆行列係数!C5:AO43,'24'!Q5:Q43)</f>
        <v>2.4545154907504189E-2</v>
      </c>
      <c r="S5" s="75">
        <f t="shared" ref="S5:S38" si="6">I5+R5</f>
        <v>2.5373682800356043E-2</v>
      </c>
      <c r="T5" s="76">
        <f>分析係数表!F8</f>
        <v>0.45371949933871308</v>
      </c>
      <c r="U5" s="77">
        <f t="shared" ref="U5:U38" si="7">S5*T5</f>
        <v>1.1512534656556859E-2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投入係数表!Z6</f>
        <v>0</v>
      </c>
      <c r="E6" s="68">
        <f t="shared" si="0"/>
        <v>0</v>
      </c>
      <c r="F6" s="67">
        <f>分析係数表!C9</f>
        <v>0.42124201973302378</v>
      </c>
      <c r="G6" s="68">
        <f t="shared" si="1"/>
        <v>0</v>
      </c>
      <c r="H6" s="68">
        <v>1.1902355703820198E-3</v>
      </c>
      <c r="I6" s="68">
        <f t="shared" si="2"/>
        <v>1.1902355703820198E-3</v>
      </c>
      <c r="J6" s="67">
        <f>分析係数表!G9</f>
        <v>0.24981720692176457</v>
      </c>
      <c r="K6" s="69">
        <f t="shared" si="3"/>
        <v>2.9734132577176954E-4</v>
      </c>
      <c r="L6" s="70"/>
      <c r="M6" s="71"/>
      <c r="N6" s="72">
        <f>分析係数表!H9</f>
        <v>5.1224917855464795E-4</v>
      </c>
      <c r="O6" s="73">
        <f t="shared" si="4"/>
        <v>4.2131433495792344E-3</v>
      </c>
      <c r="P6" s="67">
        <f>分析係数表!C9</f>
        <v>0.42124201973302378</v>
      </c>
      <c r="Q6" s="73">
        <f t="shared" si="5"/>
        <v>1.7747530140015137E-3</v>
      </c>
      <c r="R6" s="74">
        <v>2.3478510478462914E-3</v>
      </c>
      <c r="S6" s="75">
        <f t="shared" si="6"/>
        <v>3.5380866182283112E-3</v>
      </c>
      <c r="T6" s="76">
        <f>分析係数表!F9</f>
        <v>0.68072142334876917</v>
      </c>
      <c r="U6" s="77">
        <f t="shared" si="7"/>
        <v>2.4084513586916092E-3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投入係数表!Z7</f>
        <v>0</v>
      </c>
      <c r="E7" s="68">
        <f t="shared" si="0"/>
        <v>0</v>
      </c>
      <c r="F7" s="67">
        <f>分析係数表!C10</f>
        <v>0.36396764732023823</v>
      </c>
      <c r="G7" s="68">
        <f t="shared" si="1"/>
        <v>0</v>
      </c>
      <c r="H7" s="68">
        <v>6.810641813715984E-4</v>
      </c>
      <c r="I7" s="68">
        <f t="shared" si="2"/>
        <v>6.810641813715984E-4</v>
      </c>
      <c r="J7" s="67">
        <f>分析係数表!G10</f>
        <v>0.17997125059894586</v>
      </c>
      <c r="K7" s="69">
        <f t="shared" si="3"/>
        <v>1.2257197245959386E-4</v>
      </c>
      <c r="L7" s="70"/>
      <c r="M7" s="71"/>
      <c r="N7" s="72">
        <f>分析係数表!H10</f>
        <v>1.1645238378928864E-3</v>
      </c>
      <c r="O7" s="73">
        <f t="shared" si="4"/>
        <v>9.5779672636829502E-3</v>
      </c>
      <c r="P7" s="67">
        <f>分析係数表!C10</f>
        <v>0.36396764732023823</v>
      </c>
      <c r="Q7" s="73">
        <f t="shared" si="5"/>
        <v>3.4860702110729434E-3</v>
      </c>
      <c r="R7" s="74">
        <v>7.1250752774660022E-3</v>
      </c>
      <c r="S7" s="75">
        <f t="shared" si="6"/>
        <v>7.8061394588376009E-3</v>
      </c>
      <c r="T7" s="76">
        <f>分析係数表!F10</f>
        <v>0.526018207954001</v>
      </c>
      <c r="U7" s="77">
        <f t="shared" si="7"/>
        <v>4.1061714891767699E-3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投入係数表!Z8</f>
        <v>0.34136768238644916</v>
      </c>
      <c r="E8" s="68">
        <f t="shared" si="0"/>
        <v>34.136768238644919</v>
      </c>
      <c r="F8" s="67">
        <f>分析係数表!C11</f>
        <v>1.3444674968404846E-2</v>
      </c>
      <c r="G8" s="68">
        <f t="shared" si="1"/>
        <v>0.45895775344034695</v>
      </c>
      <c r="H8" s="68">
        <v>0.51198408546358254</v>
      </c>
      <c r="I8" s="68">
        <f t="shared" si="2"/>
        <v>0.51198408546358254</v>
      </c>
      <c r="J8" s="67">
        <f>分析係数表!G11</f>
        <v>0.34123955862637928</v>
      </c>
      <c r="K8" s="69">
        <f t="shared" si="3"/>
        <v>0.17470922334732336</v>
      </c>
      <c r="L8" s="70"/>
      <c r="M8" s="71"/>
      <c r="N8" s="72">
        <f>分析係数表!H11</f>
        <v>-1.9911880294914216E-5</v>
      </c>
      <c r="O8" s="73">
        <f t="shared" si="4"/>
        <v>-1.6377108945072886E-4</v>
      </c>
      <c r="P8" s="67">
        <f>分析係数表!C11</f>
        <v>1.3444674968404846E-2</v>
      </c>
      <c r="Q8" s="73">
        <f t="shared" si="5"/>
        <v>-2.2018490668866052E-6</v>
      </c>
      <c r="R8" s="74">
        <v>7.8730209650240655E-3</v>
      </c>
      <c r="S8" s="75">
        <f t="shared" si="6"/>
        <v>0.51985710642860661</v>
      </c>
      <c r="T8" s="76">
        <f>分析係数表!F11</f>
        <v>0.57409508095287198</v>
      </c>
      <c r="U8" s="77">
        <f t="shared" si="7"/>
        <v>0.29844740759905669</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投入係数表!Z9</f>
        <v>0</v>
      </c>
      <c r="E9" s="68">
        <f t="shared" si="0"/>
        <v>0</v>
      </c>
      <c r="F9" s="67">
        <f>分析係数表!C12</f>
        <v>0.28285269962977577</v>
      </c>
      <c r="G9" s="68">
        <f t="shared" si="1"/>
        <v>0</v>
      </c>
      <c r="H9" s="68">
        <v>1.9413064875769049E-3</v>
      </c>
      <c r="I9" s="68">
        <f t="shared" si="2"/>
        <v>1.9413064875769049E-3</v>
      </c>
      <c r="J9" s="67">
        <f>分析係数表!G12</f>
        <v>0.13743688539340115</v>
      </c>
      <c r="K9" s="69">
        <f t="shared" si="3"/>
        <v>2.6680711724657322E-4</v>
      </c>
      <c r="L9" s="70"/>
      <c r="M9" s="71"/>
      <c r="N9" s="72">
        <f>分析係数表!H12</f>
        <v>7.6503049889858399E-2</v>
      </c>
      <c r="O9" s="73">
        <f t="shared" si="4"/>
        <v>0.62922173301562379</v>
      </c>
      <c r="P9" s="67">
        <f>分析係数表!C12</f>
        <v>0.28285269962977577</v>
      </c>
      <c r="Q9" s="73">
        <f t="shared" si="5"/>
        <v>0.1779770658491952</v>
      </c>
      <c r="R9" s="74">
        <v>0.21669837084967036</v>
      </c>
      <c r="S9" s="75">
        <f t="shared" si="6"/>
        <v>0.21863967733724726</v>
      </c>
      <c r="T9" s="76">
        <f>分析係数表!F12</f>
        <v>0.33885954419874881</v>
      </c>
      <c r="U9" s="77">
        <f t="shared" si="7"/>
        <v>7.4088141406261118E-2</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投入係数表!Z10</f>
        <v>1.5606449922803812E-4</v>
      </c>
      <c r="E10" s="68">
        <f t="shared" si="0"/>
        <v>1.5606449922803812E-2</v>
      </c>
      <c r="F10" s="67">
        <f>分析係数表!C13</f>
        <v>8.2857707463935726E-2</v>
      </c>
      <c r="G10" s="68">
        <f t="shared" si="1"/>
        <v>1.2931146622542405E-3</v>
      </c>
      <c r="H10" s="68">
        <v>4.6950350761098044E-3</v>
      </c>
      <c r="I10" s="68">
        <f t="shared" si="2"/>
        <v>4.6950350761098044E-3</v>
      </c>
      <c r="J10" s="67">
        <f>分析係数表!G13</f>
        <v>0.24536311575828371</v>
      </c>
      <c r="K10" s="69">
        <f t="shared" si="3"/>
        <v>1.1519884348687322E-3</v>
      </c>
      <c r="L10" s="70"/>
      <c r="M10" s="71"/>
      <c r="N10" s="72">
        <f>分析係数表!H13</f>
        <v>1.5229376832013421E-2</v>
      </c>
      <c r="O10" s="73">
        <f t="shared" si="4"/>
        <v>0.12525846873796068</v>
      </c>
      <c r="P10" s="67">
        <f>分析係数表!C13</f>
        <v>8.2857707463935726E-2</v>
      </c>
      <c r="Q10" s="73">
        <f t="shared" si="5"/>
        <v>1.0378629560070483E-2</v>
      </c>
      <c r="R10" s="74">
        <v>1.149382023857605E-2</v>
      </c>
      <c r="S10" s="75">
        <f t="shared" si="6"/>
        <v>1.6188855314685856E-2</v>
      </c>
      <c r="T10" s="76">
        <f>分析係数表!F13</f>
        <v>0.38525314111513148</v>
      </c>
      <c r="U10" s="77">
        <f t="shared" si="7"/>
        <v>6.2368073610411159E-3</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投入係数表!Z11</f>
        <v>2.452442130726313E-3</v>
      </c>
      <c r="E11" s="68">
        <f t="shared" si="0"/>
        <v>0.24524421307263131</v>
      </c>
      <c r="F11" s="67">
        <f>分析係数表!C14</f>
        <v>0.18904232356765083</v>
      </c>
      <c r="G11" s="68">
        <f t="shared" si="1"/>
        <v>4.6361535880770272E-2</v>
      </c>
      <c r="H11" s="68">
        <v>9.4098731033498181E-2</v>
      </c>
      <c r="I11" s="68">
        <f t="shared" si="2"/>
        <v>9.4098731033498181E-2</v>
      </c>
      <c r="J11" s="67">
        <f>分析係数表!G14</f>
        <v>0.16324783844948645</v>
      </c>
      <c r="K11" s="69">
        <f t="shared" si="3"/>
        <v>1.5361414442058189E-2</v>
      </c>
      <c r="L11" s="70"/>
      <c r="M11" s="71"/>
      <c r="N11" s="72">
        <f>分析係数表!H14</f>
        <v>1.012936620163862E-3</v>
      </c>
      <c r="O11" s="73">
        <f t="shared" si="4"/>
        <v>8.3311938085096592E-3</v>
      </c>
      <c r="P11" s="67">
        <f>分析係数表!C14</f>
        <v>0.18904232356765083</v>
      </c>
      <c r="Q11" s="73">
        <f t="shared" si="5"/>
        <v>1.5749482356530922E-3</v>
      </c>
      <c r="R11" s="74">
        <v>9.0997868107364765E-3</v>
      </c>
      <c r="S11" s="75">
        <f t="shared" si="6"/>
        <v>0.10319851784423466</v>
      </c>
      <c r="T11" s="76">
        <f>分析係数表!F14</f>
        <v>0.31391081065397786</v>
      </c>
      <c r="U11" s="77">
        <f t="shared" si="7"/>
        <v>3.2395130394772702E-2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投入係数表!Z12</f>
        <v>1.0055012735977883E-3</v>
      </c>
      <c r="E12" s="68">
        <f t="shared" si="0"/>
        <v>0.10055012735977883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5.576405595797318E-2</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投入係数表!Z13</f>
        <v>5.1086599075875212E-2</v>
      </c>
      <c r="E13" s="68">
        <f t="shared" si="0"/>
        <v>5.108659907587521</v>
      </c>
      <c r="F13" s="67">
        <f>分析係数表!C16</f>
        <v>0.18624360370728099</v>
      </c>
      <c r="G13" s="68">
        <f t="shared" si="1"/>
        <v>0.951455231304005</v>
      </c>
      <c r="H13" s="68">
        <v>1.0816771105874645</v>
      </c>
      <c r="I13" s="68">
        <f t="shared" si="2"/>
        <v>1.0816771105874645</v>
      </c>
      <c r="J13" s="67">
        <f>分析係数表!G16</f>
        <v>3.3443467200273011E-2</v>
      </c>
      <c r="K13" s="69">
        <f t="shared" si="3"/>
        <v>3.6175032969217952E-2</v>
      </c>
      <c r="L13" s="70"/>
      <c r="M13" s="71"/>
      <c r="N13" s="72">
        <f>分析係数表!H16</f>
        <v>1.544069969062719E-2</v>
      </c>
      <c r="O13" s="73">
        <f t="shared" si="4"/>
        <v>0.12699655546148617</v>
      </c>
      <c r="P13" s="67">
        <f>分析係数表!C16</f>
        <v>0.18624360370728099</v>
      </c>
      <c r="Q13" s="73">
        <f t="shared" si="5"/>
        <v>2.365229614755876E-2</v>
      </c>
      <c r="R13" s="74">
        <v>4.3262321567520932E-2</v>
      </c>
      <c r="S13" s="75">
        <f t="shared" si="6"/>
        <v>1.1249394321549855</v>
      </c>
      <c r="T13" s="76">
        <f>分析係数表!F16</f>
        <v>0.28910915662276826</v>
      </c>
      <c r="U13" s="77">
        <f t="shared" si="7"/>
        <v>0.32523029048202368</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投入係数表!Z14</f>
        <v>0</v>
      </c>
      <c r="E14" s="68">
        <f t="shared" si="0"/>
        <v>0</v>
      </c>
      <c r="F14" s="67">
        <f>分析係数表!C17</f>
        <v>8.6758716707685424E-2</v>
      </c>
      <c r="G14" s="68">
        <f t="shared" si="1"/>
        <v>0</v>
      </c>
      <c r="H14" s="68">
        <v>1.3405621585895273E-2</v>
      </c>
      <c r="I14" s="68">
        <f t="shared" si="2"/>
        <v>1.3405621585895273E-2</v>
      </c>
      <c r="J14" s="67">
        <f>分析係数表!G17</f>
        <v>0.21883055467982124</v>
      </c>
      <c r="K14" s="69">
        <f t="shared" si="3"/>
        <v>2.9335596074692473E-3</v>
      </c>
      <c r="L14" s="70"/>
      <c r="M14" s="71"/>
      <c r="N14" s="72">
        <f>分析係数表!H17</f>
        <v>2.866347284388861E-3</v>
      </c>
      <c r="O14" s="73">
        <f t="shared" si="4"/>
        <v>2.3575112473350888E-2</v>
      </c>
      <c r="P14" s="67">
        <f>分析係数表!C17</f>
        <v>8.6758716707685424E-2</v>
      </c>
      <c r="Q14" s="73">
        <f t="shared" si="5"/>
        <v>2.0453465044272708E-3</v>
      </c>
      <c r="R14" s="74">
        <v>4.2996439511394421E-3</v>
      </c>
      <c r="S14" s="75">
        <f t="shared" si="6"/>
        <v>1.7705265537034713E-2</v>
      </c>
      <c r="T14" s="76">
        <f>分析係数表!F17</f>
        <v>0.34508465775272146</v>
      </c>
      <c r="U14" s="77">
        <f t="shared" si="7"/>
        <v>6.1098154982686783E-3</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投入係数表!Z15</f>
        <v>4.7934096191468845E-5</v>
      </c>
      <c r="E15" s="68">
        <f t="shared" si="0"/>
        <v>4.7934096191468841E-3</v>
      </c>
      <c r="F15" s="67">
        <f>分析係数表!C18</f>
        <v>0.36451017494166671</v>
      </c>
      <c r="G15" s="68">
        <f t="shared" si="1"/>
        <v>1.7472465788422988E-3</v>
      </c>
      <c r="H15" s="68">
        <v>4.5318801480325126E-2</v>
      </c>
      <c r="I15" s="68">
        <f t="shared" si="2"/>
        <v>4.5318801480325126E-2</v>
      </c>
      <c r="J15" s="67">
        <f>分析係数表!G18</f>
        <v>0.21601264645713222</v>
      </c>
      <c r="K15" s="69">
        <f t="shared" si="3"/>
        <v>9.7894342420304318E-3</v>
      </c>
      <c r="L15" s="70"/>
      <c r="M15" s="71"/>
      <c r="N15" s="72">
        <f>分析係数表!H18</f>
        <v>4.846294736294444E-4</v>
      </c>
      <c r="O15" s="73">
        <f t="shared" si="4"/>
        <v>3.9859769996959653E-3</v>
      </c>
      <c r="P15" s="67">
        <f>分析係数表!C18</f>
        <v>0.36451017494166671</v>
      </c>
      <c r="Q15" s="73">
        <f t="shared" si="5"/>
        <v>1.4529291734726362E-3</v>
      </c>
      <c r="R15" s="74">
        <v>3.9727443362577554E-3</v>
      </c>
      <c r="S15" s="75">
        <f t="shared" si="6"/>
        <v>4.9291545816582884E-2</v>
      </c>
      <c r="T15" s="76">
        <f>分析係数表!F18</f>
        <v>0.4650429076224129</v>
      </c>
      <c r="U15" s="77">
        <f t="shared" si="7"/>
        <v>2.2922683787747086E-2</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投入係数表!Z16</f>
        <v>0</v>
      </c>
      <c r="E16" s="68">
        <f t="shared" si="0"/>
        <v>0</v>
      </c>
      <c r="F16" s="67">
        <f>分析係数表!C19</f>
        <v>0.20084535872916243</v>
      </c>
      <c r="G16" s="68">
        <f t="shared" si="1"/>
        <v>0</v>
      </c>
      <c r="H16" s="68">
        <v>1.4709592711421166E-2</v>
      </c>
      <c r="I16" s="68">
        <f t="shared" si="2"/>
        <v>1.4709592711421166E-2</v>
      </c>
      <c r="J16" s="67">
        <f>分析係数表!G19</f>
        <v>5.7675100625652016E-2</v>
      </c>
      <c r="K16" s="69">
        <f t="shared" si="3"/>
        <v>8.4837723979357322E-4</v>
      </c>
      <c r="L16" s="70"/>
      <c r="M16" s="71"/>
      <c r="N16" s="72">
        <f>分析係数表!H19</f>
        <v>-1.1304809457757749E-4</v>
      </c>
      <c r="O16" s="73">
        <f t="shared" si="4"/>
        <v>-9.2979715301058966E-4</v>
      </c>
      <c r="P16" s="67">
        <f>分析係数表!C19</f>
        <v>0.20084535872916243</v>
      </c>
      <c r="Q16" s="73">
        <f t="shared" si="5"/>
        <v>-1.8674544274176582E-4</v>
      </c>
      <c r="R16" s="74">
        <v>4.6220484653520068E-4</v>
      </c>
      <c r="S16" s="75">
        <f t="shared" si="6"/>
        <v>1.5171797557956366E-2</v>
      </c>
      <c r="T16" s="76">
        <f>分析係数表!F19</f>
        <v>0.24248712237187039</v>
      </c>
      <c r="U16" s="77">
        <f t="shared" si="7"/>
        <v>3.6789655310374095E-3</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投入係数表!Z17</f>
        <v>2.6085066299543511E-4</v>
      </c>
      <c r="E17" s="68">
        <f t="shared" si="0"/>
        <v>2.6085066299543512E-2</v>
      </c>
      <c r="F17" s="67">
        <f>分析係数表!C20</f>
        <v>4.0655503382211911E-2</v>
      </c>
      <c r="G17" s="68">
        <f t="shared" si="1"/>
        <v>1.0605015011663132E-3</v>
      </c>
      <c r="H17" s="68">
        <v>2.4563134026590341E-3</v>
      </c>
      <c r="I17" s="68">
        <f t="shared" si="2"/>
        <v>2.4563134026590341E-3</v>
      </c>
      <c r="J17" s="67">
        <f>分析係数表!G20</f>
        <v>0.10009738747512385</v>
      </c>
      <c r="K17" s="69">
        <f t="shared" si="3"/>
        <v>2.4587055442630123E-4</v>
      </c>
      <c r="L17" s="70"/>
      <c r="M17" s="71"/>
      <c r="N17" s="72">
        <f>分析係数表!H20</f>
        <v>5.4629207067175944E-4</v>
      </c>
      <c r="O17" s="73">
        <f t="shared" si="4"/>
        <v>4.4931390831562876E-3</v>
      </c>
      <c r="P17" s="67">
        <f>分析係数表!C20</f>
        <v>4.0655503382211911E-2</v>
      </c>
      <c r="Q17" s="73">
        <f t="shared" si="5"/>
        <v>1.8267083119200898E-4</v>
      </c>
      <c r="R17" s="74">
        <v>3.3422185795633873E-4</v>
      </c>
      <c r="S17" s="75">
        <f t="shared" si="6"/>
        <v>2.7905352606153728E-3</v>
      </c>
      <c r="T17" s="76">
        <f>分析係数表!F20</f>
        <v>0.22636236609222171</v>
      </c>
      <c r="U17" s="77">
        <f t="shared" si="7"/>
        <v>6.3167216425667034E-4</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投入係数表!Z18</f>
        <v>5.9081560422042994E-4</v>
      </c>
      <c r="E18" s="68">
        <f t="shared" si="0"/>
        <v>5.9081560422042996E-2</v>
      </c>
      <c r="F18" s="67">
        <f>分析係数表!C21</f>
        <v>0.20026093416848378</v>
      </c>
      <c r="G18" s="68">
        <f t="shared" si="1"/>
        <v>1.1831728482250049E-2</v>
      </c>
      <c r="H18" s="68">
        <v>5.8267378276520114E-2</v>
      </c>
      <c r="I18" s="68">
        <f t="shared" si="2"/>
        <v>5.8267378276520114E-2</v>
      </c>
      <c r="J18" s="67">
        <f>分析係数表!G21</f>
        <v>0.28530595433635869</v>
      </c>
      <c r="K18" s="69">
        <f t="shared" si="3"/>
        <v>1.6624029965860185E-2</v>
      </c>
      <c r="L18" s="70"/>
      <c r="M18" s="71"/>
      <c r="N18" s="72">
        <f>分析係数表!H21</f>
        <v>9.3136214282663271E-4</v>
      </c>
      <c r="O18" s="73">
        <f t="shared" si="4"/>
        <v>7.6602606355986079E-3</v>
      </c>
      <c r="P18" s="67">
        <f>分析係数表!C21</f>
        <v>0.20026093416848378</v>
      </c>
      <c r="Q18" s="73">
        <f t="shared" si="5"/>
        <v>1.5340509508590405E-3</v>
      </c>
      <c r="R18" s="74">
        <v>4.5523224647362089E-3</v>
      </c>
      <c r="S18" s="75">
        <f t="shared" si="6"/>
        <v>6.2819700741256326E-2</v>
      </c>
      <c r="T18" s="76">
        <f>分析係数表!F21</f>
        <v>0.42843035575162391</v>
      </c>
      <c r="U18" s="77">
        <f t="shared" si="7"/>
        <v>2.6913866736787001E-2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投入係数表!Z19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3.5659833993303866E-4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投入係数表!Z20</f>
        <v>7.8032249614019048E-6</v>
      </c>
      <c r="E20" s="68">
        <f t="shared" si="0"/>
        <v>7.8032249614019052E-4</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1.8754431211293144E-4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投入係数表!Z21</f>
        <v>0</v>
      </c>
      <c r="E21" s="68">
        <f t="shared" si="0"/>
        <v>0</v>
      </c>
      <c r="F21" s="67">
        <f>分析係数表!C24</f>
        <v>0.65025853558407531</v>
      </c>
      <c r="G21" s="68">
        <f t="shared" si="1"/>
        <v>0</v>
      </c>
      <c r="H21" s="68">
        <v>2.0265740450374766E-2</v>
      </c>
      <c r="I21" s="68">
        <f t="shared" si="2"/>
        <v>2.0265740450374766E-2</v>
      </c>
      <c r="J21" s="67">
        <f>分析係数表!G24</f>
        <v>0.20860957299762456</v>
      </c>
      <c r="K21" s="69">
        <f t="shared" si="3"/>
        <v>4.2276274618333679E-3</v>
      </c>
      <c r="L21" s="70"/>
      <c r="M21" s="71"/>
      <c r="N21" s="72">
        <f>分析係数表!H24</f>
        <v>1.012294301444671E-3</v>
      </c>
      <c r="O21" s="73">
        <f t="shared" si="4"/>
        <v>8.3259108701402799E-3</v>
      </c>
      <c r="P21" s="67">
        <f>分析係数表!C24</f>
        <v>0.65025853558407531</v>
      </c>
      <c r="Q21" s="73">
        <f t="shared" si="5"/>
        <v>5.4139946098209525E-3</v>
      </c>
      <c r="R21" s="74">
        <v>1.1297809850438205E-2</v>
      </c>
      <c r="S21" s="75">
        <f t="shared" si="6"/>
        <v>3.1563550300812968E-2</v>
      </c>
      <c r="T21" s="76">
        <f>分析係数表!F24</f>
        <v>0.3934811577649211</v>
      </c>
      <c r="U21" s="77">
        <f t="shared" si="7"/>
        <v>1.2419662315535211E-2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投入係数表!Z22</f>
        <v>1.1147464230574151E-6</v>
      </c>
      <c r="E22" s="68">
        <f t="shared" si="0"/>
        <v>1.1147464230574151E-4</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3.5422101766681841E-3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投入係数表!Z23</f>
        <v>2.2294928461148302E-6</v>
      </c>
      <c r="E23" s="68">
        <f t="shared" si="0"/>
        <v>2.2294928461148302E-4</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7.9595390942238914E-2</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投入係数表!Z24</f>
        <v>1.2262210653631564E-5</v>
      </c>
      <c r="E24" s="68">
        <f t="shared" si="0"/>
        <v>1.2262210653631565E-3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7.4328301387968712E-2</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投入係数表!Z25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6.0413041723026126E-2</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投入係数表!Z26</f>
        <v>9.945767586518257E-3</v>
      </c>
      <c r="E26" s="68">
        <f t="shared" si="0"/>
        <v>0.99457675865182571</v>
      </c>
      <c r="F26" s="67">
        <f>分析係数表!C29</f>
        <v>0.21798273531536294</v>
      </c>
      <c r="G26" s="68">
        <f t="shared" si="1"/>
        <v>0.21680056233201253</v>
      </c>
      <c r="H26" s="68">
        <v>0.26478185534655113</v>
      </c>
      <c r="I26" s="68">
        <f t="shared" si="2"/>
        <v>0.26478185534655113</v>
      </c>
      <c r="J26" s="67">
        <f>分析係数表!G29</f>
        <v>0.25500731246508535</v>
      </c>
      <c r="K26" s="69">
        <f t="shared" si="3"/>
        <v>6.7521309321442999E-2</v>
      </c>
      <c r="L26" s="70"/>
      <c r="M26" s="71"/>
      <c r="N26" s="72">
        <f>分析係数表!H29</f>
        <v>1.0983971257521954E-2</v>
      </c>
      <c r="O26" s="73">
        <f t="shared" si="4"/>
        <v>9.0340887585554489E-2</v>
      </c>
      <c r="P26" s="67">
        <f>分析係数表!C29</f>
        <v>0.21798273531536294</v>
      </c>
      <c r="Q26" s="73">
        <f t="shared" si="5"/>
        <v>1.9692753786716883E-2</v>
      </c>
      <c r="R26" s="74">
        <v>3.0373089724566895E-2</v>
      </c>
      <c r="S26" s="75">
        <f t="shared" si="6"/>
        <v>0.295154945071118</v>
      </c>
      <c r="T26" s="76">
        <f>分析係数表!F29</f>
        <v>0.40506035137493174</v>
      </c>
      <c r="U26" s="77">
        <f t="shared" si="7"/>
        <v>0.11955556576055573</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投入係数表!Z27</f>
        <v>1.6415755825943495E-2</v>
      </c>
      <c r="E27" s="68">
        <f t="shared" si="0"/>
        <v>1.6415755825943494</v>
      </c>
      <c r="F27" s="67">
        <f>分析係数表!C30</f>
        <v>1</v>
      </c>
      <c r="G27" s="68">
        <f t="shared" si="1"/>
        <v>1.6415755825943494</v>
      </c>
      <c r="H27" s="68">
        <v>1.8394703439089146</v>
      </c>
      <c r="I27" s="68">
        <f t="shared" si="2"/>
        <v>1.8394703439089146</v>
      </c>
      <c r="J27" s="67">
        <f>分析係数表!G30</f>
        <v>0.34480244300890089</v>
      </c>
      <c r="K27" s="69">
        <f t="shared" si="3"/>
        <v>0.63425386842221687</v>
      </c>
      <c r="L27" s="70"/>
      <c r="M27" s="71"/>
      <c r="N27" s="72">
        <f>分析係数表!H30</f>
        <v>0</v>
      </c>
      <c r="O27" s="73">
        <f t="shared" si="4"/>
        <v>0</v>
      </c>
      <c r="P27" s="67">
        <f>分析係数表!C30</f>
        <v>1</v>
      </c>
      <c r="Q27" s="73">
        <f t="shared" si="5"/>
        <v>0</v>
      </c>
      <c r="R27" s="74">
        <v>5.0427055089751337E-2</v>
      </c>
      <c r="S27" s="75">
        <f t="shared" si="6"/>
        <v>1.889897398998666</v>
      </c>
      <c r="T27" s="76">
        <f>分析係数表!F30</f>
        <v>0.4506615325054556</v>
      </c>
      <c r="U27" s="77">
        <f t="shared" si="7"/>
        <v>0.85170405811081329</v>
      </c>
      <c r="V27" s="78">
        <f>分析係数表!D30</f>
        <v>9.0118070661845004E-2</v>
      </c>
      <c r="W27" s="158">
        <f t="shared" si="8"/>
        <v>0</v>
      </c>
      <c r="X27" s="67">
        <f>分析係数表!E30</f>
        <v>6.5635899314422819E-2</v>
      </c>
      <c r="Y27" s="157">
        <f t="shared" si="9"/>
        <v>0</v>
      </c>
    </row>
    <row r="28" spans="1:25" x14ac:dyDescent="0.15">
      <c r="A28" s="6" t="s">
        <v>16</v>
      </c>
      <c r="B28" s="5" t="s">
        <v>190</v>
      </c>
      <c r="C28" s="66">
        <f>最終需要_まとめ!C29</f>
        <v>100</v>
      </c>
      <c r="D28" s="67">
        <f>投入係数表!Z28</f>
        <v>8.6278028905374754E-2</v>
      </c>
      <c r="E28" s="68">
        <f t="shared" si="0"/>
        <v>8.6278028905374757</v>
      </c>
      <c r="F28" s="67">
        <f>分析係数表!C31</f>
        <v>0.99579475994795519</v>
      </c>
      <c r="G28" s="68">
        <f t="shared" si="1"/>
        <v>8.5915209082610389</v>
      </c>
      <c r="H28" s="68">
        <v>9.6364012907220022</v>
      </c>
      <c r="I28" s="68">
        <f t="shared" si="2"/>
        <v>109.63640129072201</v>
      </c>
      <c r="J28" s="67">
        <f>分析係数表!G31</f>
        <v>7.0701677135993485E-2</v>
      </c>
      <c r="K28" s="69">
        <f t="shared" si="3"/>
        <v>7.7514774464088463</v>
      </c>
      <c r="L28" s="70"/>
      <c r="M28" s="71"/>
      <c r="N28" s="72">
        <f>分析係数表!H31</f>
        <v>0.174828557104864</v>
      </c>
      <c r="O28" s="73">
        <f t="shared" si="4"/>
        <v>1.4379286556616924</v>
      </c>
      <c r="P28" s="67">
        <f>分析係数表!C31</f>
        <v>0.99579475994795519</v>
      </c>
      <c r="Q28" s="73">
        <f t="shared" si="5"/>
        <v>1.4318818204869208</v>
      </c>
      <c r="R28" s="74">
        <v>1.6388107176256841</v>
      </c>
      <c r="S28" s="75">
        <f t="shared" si="6"/>
        <v>111.27521200834769</v>
      </c>
      <c r="T28" s="76">
        <f>分析係数表!F31</f>
        <v>0.32317167652288298</v>
      </c>
      <c r="U28" s="77">
        <f t="shared" si="7"/>
        <v>35.960996820176966</v>
      </c>
      <c r="V28" s="78">
        <f>分析係数表!D31</f>
        <v>3.4133535474018049E-3</v>
      </c>
      <c r="W28" s="158">
        <f t="shared" si="8"/>
        <v>0</v>
      </c>
      <c r="X28" s="67">
        <f>分析係数表!E31</f>
        <v>2.9797171888324703E-3</v>
      </c>
      <c r="Y28" s="157">
        <f t="shared" si="9"/>
        <v>0</v>
      </c>
    </row>
    <row r="29" spans="1:25" x14ac:dyDescent="0.15">
      <c r="A29" s="6" t="s">
        <v>17</v>
      </c>
      <c r="B29" s="5" t="s">
        <v>270</v>
      </c>
      <c r="C29" s="81"/>
      <c r="D29" s="67">
        <f>投入係数表!Z29</f>
        <v>9.6091141667549169E-4</v>
      </c>
      <c r="E29" s="68">
        <f t="shared" si="0"/>
        <v>9.6091141667549174E-2</v>
      </c>
      <c r="F29" s="67">
        <f>分析係数表!C32</f>
        <v>0.99964031202931458</v>
      </c>
      <c r="G29" s="68">
        <f t="shared" si="1"/>
        <v>9.6056578839801926E-2</v>
      </c>
      <c r="H29" s="68">
        <v>0.1450525789400598</v>
      </c>
      <c r="I29" s="68">
        <f t="shared" si="2"/>
        <v>0.1450525789400598</v>
      </c>
      <c r="J29" s="67">
        <f>分析係数表!G32</f>
        <v>0.14056358670308441</v>
      </c>
      <c r="K29" s="69">
        <f t="shared" si="3"/>
        <v>2.0389110756347091E-2</v>
      </c>
      <c r="L29" s="70"/>
      <c r="M29" s="71"/>
      <c r="N29" s="72">
        <f>分析係数表!H32</f>
        <v>5.58720937888101E-3</v>
      </c>
      <c r="O29" s="73">
        <f t="shared" si="4"/>
        <v>4.5953639406037583E-2</v>
      </c>
      <c r="P29" s="67">
        <f>分析係数表!C32</f>
        <v>0.99964031202931458</v>
      </c>
      <c r="Q29" s="73">
        <f t="shared" si="5"/>
        <v>4.5937110434734016E-2</v>
      </c>
      <c r="R29" s="74">
        <v>6.6846700803935441E-2</v>
      </c>
      <c r="S29" s="75">
        <f t="shared" si="6"/>
        <v>0.21189927974399525</v>
      </c>
      <c r="T29" s="76">
        <f>分析係数表!F32</f>
        <v>0.48930784091666113</v>
      </c>
      <c r="U29" s="77">
        <f t="shared" si="7"/>
        <v>0.10368397906332991</v>
      </c>
      <c r="V29" s="78">
        <f>分析係数表!D32</f>
        <v>1.9141518442031401E-2</v>
      </c>
      <c r="W29" s="158">
        <f t="shared" si="8"/>
        <v>0</v>
      </c>
      <c r="X29" s="67">
        <f>分析係数表!E32</f>
        <v>2.8623453911575954E-2</v>
      </c>
      <c r="Y29" s="157">
        <f t="shared" si="9"/>
        <v>0</v>
      </c>
    </row>
    <row r="30" spans="1:25" x14ac:dyDescent="0.15">
      <c r="A30" s="6" t="s">
        <v>18</v>
      </c>
      <c r="B30" s="5" t="s">
        <v>271</v>
      </c>
      <c r="C30" s="81"/>
      <c r="D30" s="67">
        <f>投入係数表!Z30</f>
        <v>9.8744238154425817E-3</v>
      </c>
      <c r="E30" s="68">
        <f t="shared" si="0"/>
        <v>0.98744238154425812</v>
      </c>
      <c r="F30" s="67">
        <f>分析係数表!C33</f>
        <v>0.86108134654879898</v>
      </c>
      <c r="G30" s="68">
        <f t="shared" si="1"/>
        <v>0.85026821553948273</v>
      </c>
      <c r="H30" s="68">
        <v>0.95568375233643965</v>
      </c>
      <c r="I30" s="68">
        <f t="shared" si="2"/>
        <v>0.95568375233643965</v>
      </c>
      <c r="J30" s="67">
        <f>分析係数表!G33</f>
        <v>0.50957339603627816</v>
      </c>
      <c r="K30" s="69">
        <f t="shared" si="3"/>
        <v>0.48699101521477295</v>
      </c>
      <c r="L30" s="70"/>
      <c r="M30" s="71"/>
      <c r="N30" s="72">
        <f>分析係数表!H33</f>
        <v>9.6636851302253027E-4</v>
      </c>
      <c r="O30" s="73">
        <f t="shared" si="4"/>
        <v>7.9481807767297283E-3</v>
      </c>
      <c r="P30" s="67">
        <f>分析係数表!C33</f>
        <v>0.86108134654879898</v>
      </c>
      <c r="Q30" s="73">
        <f t="shared" si="5"/>
        <v>6.8440302058397134E-3</v>
      </c>
      <c r="R30" s="74">
        <v>3.6345953693166046E-2</v>
      </c>
      <c r="S30" s="75">
        <f t="shared" si="6"/>
        <v>0.99202970602960572</v>
      </c>
      <c r="T30" s="76">
        <f>分析係数表!F33</f>
        <v>0.6614299372109248</v>
      </c>
      <c r="U30" s="77">
        <f t="shared" si="7"/>
        <v>0.65615814617053425</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投入係数表!Z31</f>
        <v>1.9597242117349357E-2</v>
      </c>
      <c r="E31" s="68">
        <f t="shared" si="0"/>
        <v>1.9597242117349356</v>
      </c>
      <c r="F31" s="67">
        <f>分析係数表!C34</f>
        <v>0.32336264537596071</v>
      </c>
      <c r="G31" s="68">
        <f t="shared" si="1"/>
        <v>0.63370160531392816</v>
      </c>
      <c r="H31" s="68">
        <v>0.81218857090869767</v>
      </c>
      <c r="I31" s="68">
        <f t="shared" si="2"/>
        <v>0.81218857090869767</v>
      </c>
      <c r="J31" s="67">
        <f>分析係数表!G34</f>
        <v>0.42577322034702936</v>
      </c>
      <c r="K31" s="69">
        <f t="shared" si="3"/>
        <v>0.34580814336484783</v>
      </c>
      <c r="L31" s="70"/>
      <c r="M31" s="71"/>
      <c r="N31" s="72">
        <f>分析係数表!H34</f>
        <v>0.1563846962426603</v>
      </c>
      <c r="O31" s="73">
        <f t="shared" si="4"/>
        <v>1.2862317218541774</v>
      </c>
      <c r="P31" s="67">
        <f>分析係数表!C34</f>
        <v>0.32336264537596071</v>
      </c>
      <c r="Q31" s="73">
        <f t="shared" si="5"/>
        <v>0.4159192921452437</v>
      </c>
      <c r="R31" s="74">
        <v>0.46851517928763803</v>
      </c>
      <c r="S31" s="75">
        <f t="shared" si="6"/>
        <v>1.2807037501963356</v>
      </c>
      <c r="T31" s="76">
        <f>分析係数表!F34</f>
        <v>0.70466108064911737</v>
      </c>
      <c r="U31" s="77">
        <f t="shared" si="7"/>
        <v>0.9024620886047271</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投入係数表!Z32</f>
        <v>1.6081331899026267E-2</v>
      </c>
      <c r="E32" s="68">
        <f t="shared" si="0"/>
        <v>1.6081331899026268</v>
      </c>
      <c r="F32" s="67">
        <f>分析係数表!C35</f>
        <v>0.71309503437584931</v>
      </c>
      <c r="G32" s="68">
        <f t="shared" si="1"/>
        <v>1.1467517923345578</v>
      </c>
      <c r="H32" s="68">
        <v>1.4583761636589487</v>
      </c>
      <c r="I32" s="68">
        <f t="shared" si="2"/>
        <v>1.4583761636589487</v>
      </c>
      <c r="J32" s="67">
        <f>分析係数表!G35</f>
        <v>0.31495703902204752</v>
      </c>
      <c r="K32" s="69">
        <f t="shared" si="3"/>
        <v>0.45932583828635548</v>
      </c>
      <c r="L32" s="70"/>
      <c r="M32" s="71"/>
      <c r="N32" s="72">
        <f>分析係数表!H35</f>
        <v>4.5217953193592612E-2</v>
      </c>
      <c r="O32" s="73">
        <f t="shared" si="4"/>
        <v>0.37190829532749708</v>
      </c>
      <c r="P32" s="67">
        <f>分析係数表!C35</f>
        <v>0.71309503437584931</v>
      </c>
      <c r="Q32" s="73">
        <f t="shared" si="5"/>
        <v>0.26520595864122504</v>
      </c>
      <c r="R32" s="74">
        <v>0.39865916985010569</v>
      </c>
      <c r="S32" s="75">
        <f t="shared" si="6"/>
        <v>1.8570353335090544</v>
      </c>
      <c r="T32" s="76">
        <f>分析係数表!F35</f>
        <v>0.6471226839613694</v>
      </c>
      <c r="U32" s="77">
        <f t="shared" si="7"/>
        <v>1.2017296892314759</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投入係数表!Z33</f>
        <v>3.150273391560255E-3</v>
      </c>
      <c r="E33" s="68">
        <f t="shared" si="0"/>
        <v>0.31502733915602549</v>
      </c>
      <c r="F33" s="67">
        <f>分析係数表!C36</f>
        <v>0.97060797996518033</v>
      </c>
      <c r="G33" s="68">
        <f t="shared" si="1"/>
        <v>0.30576804929203566</v>
      </c>
      <c r="H33" s="68">
        <v>0.46761695542245396</v>
      </c>
      <c r="I33" s="68">
        <f t="shared" si="2"/>
        <v>0.46761695542245396</v>
      </c>
      <c r="J33" s="67">
        <f>分析係数表!G36</f>
        <v>5.0335711627756477E-2</v>
      </c>
      <c r="K33" s="69">
        <f t="shared" si="3"/>
        <v>2.3537832220394097E-2</v>
      </c>
      <c r="L33" s="70"/>
      <c r="M33" s="71"/>
      <c r="N33" s="72">
        <f>分析係数表!H36</f>
        <v>0.16953071230897843</v>
      </c>
      <c r="O33" s="73">
        <f t="shared" si="4"/>
        <v>1.3943549799910595</v>
      </c>
      <c r="P33" s="67">
        <f>分析係数表!C36</f>
        <v>0.97060797996518033</v>
      </c>
      <c r="Q33" s="73">
        <f t="shared" si="5"/>
        <v>1.3533720704835117</v>
      </c>
      <c r="R33" s="74">
        <v>1.4346230116004461</v>
      </c>
      <c r="S33" s="75">
        <f t="shared" si="6"/>
        <v>1.9022399670229002</v>
      </c>
      <c r="T33" s="76">
        <f>分析係数表!F36</f>
        <v>0.84929702794091477</v>
      </c>
      <c r="U33" s="77">
        <f t="shared" si="7"/>
        <v>1.6155667504229729</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投入係数表!Z34</f>
        <v>3.8309375574791124E-2</v>
      </c>
      <c r="E34" s="68">
        <f t="shared" si="0"/>
        <v>3.8309375574791122</v>
      </c>
      <c r="F34" s="67">
        <f>分析係数表!C37</f>
        <v>0.36942311263039118</v>
      </c>
      <c r="G34" s="68">
        <f t="shared" si="1"/>
        <v>1.4152368767766017</v>
      </c>
      <c r="H34" s="68">
        <v>1.7101194312391301</v>
      </c>
      <c r="I34" s="68">
        <f t="shared" si="2"/>
        <v>1.7101194312391301</v>
      </c>
      <c r="J34" s="67">
        <f>分析係数表!G37</f>
        <v>0.39597111115274369</v>
      </c>
      <c r="K34" s="69">
        <f t="shared" si="3"/>
        <v>0.67715789139165639</v>
      </c>
      <c r="L34" s="70"/>
      <c r="M34" s="71"/>
      <c r="N34" s="72">
        <f>分析係数表!H37</f>
        <v>4.1543568960461748E-2</v>
      </c>
      <c r="O34" s="73">
        <f t="shared" si="4"/>
        <v>0.34168724638546827</v>
      </c>
      <c r="P34" s="67">
        <f>分析係数表!C37</f>
        <v>0.36942311263039118</v>
      </c>
      <c r="Q34" s="73">
        <f t="shared" si="5"/>
        <v>0.12622716610582707</v>
      </c>
      <c r="R34" s="74">
        <v>0.18039195052774046</v>
      </c>
      <c r="S34" s="75">
        <f t="shared" si="6"/>
        <v>1.8905113817668706</v>
      </c>
      <c r="T34" s="76">
        <f>分析係数表!F37</f>
        <v>0.66956741667759523</v>
      </c>
      <c r="U34" s="77">
        <f t="shared" si="7"/>
        <v>1.2658248220892345</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投入係数表!Z35</f>
        <v>6.357398850696438E-3</v>
      </c>
      <c r="E35" s="68">
        <f t="shared" si="0"/>
        <v>0.63573988506964385</v>
      </c>
      <c r="F35" s="67">
        <f>分析係数表!C38</f>
        <v>0.27616293516884927</v>
      </c>
      <c r="G35" s="68">
        <f t="shared" si="1"/>
        <v>0.17556779266473974</v>
      </c>
      <c r="H35" s="68">
        <v>0.31783683747170116</v>
      </c>
      <c r="I35" s="68">
        <f t="shared" si="2"/>
        <v>0.31783683747170116</v>
      </c>
      <c r="J35" s="67">
        <f>分析係数表!G38</f>
        <v>0.16816004220594116</v>
      </c>
      <c r="K35" s="69">
        <f t="shared" si="3"/>
        <v>5.3447456003844131E-2</v>
      </c>
      <c r="L35" s="70"/>
      <c r="M35" s="71"/>
      <c r="N35" s="72">
        <f>分析係数表!H38</f>
        <v>1.978405886979525E-2</v>
      </c>
      <c r="O35" s="73">
        <f t="shared" si="4"/>
        <v>0.16271978471522255</v>
      </c>
      <c r="P35" s="67">
        <f>分析係数表!C38</f>
        <v>0.27616293516884927</v>
      </c>
      <c r="Q35" s="73">
        <f t="shared" si="5"/>
        <v>4.4937173356999115E-2</v>
      </c>
      <c r="R35" s="74">
        <v>7.7520055822179065E-2</v>
      </c>
      <c r="S35" s="75">
        <f t="shared" si="6"/>
        <v>0.39535689329388024</v>
      </c>
      <c r="T35" s="76">
        <f>分析係数表!F38</f>
        <v>0.50796041491163135</v>
      </c>
      <c r="U35" s="77">
        <f t="shared" si="7"/>
        <v>0.20082565155573298</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投入係数表!Z36</f>
        <v>0</v>
      </c>
      <c r="E36" s="68">
        <f t="shared" si="0"/>
        <v>0</v>
      </c>
      <c r="F36" s="67">
        <f>分析係数表!C39</f>
        <v>1</v>
      </c>
      <c r="G36" s="68">
        <f t="shared" si="1"/>
        <v>0</v>
      </c>
      <c r="H36" s="68">
        <v>2.4430564972435592E-2</v>
      </c>
      <c r="I36" s="68">
        <f t="shared" si="2"/>
        <v>2.4430564972435592E-2</v>
      </c>
      <c r="J36" s="67">
        <f>分析係数表!G39</f>
        <v>0.35248448442068531</v>
      </c>
      <c r="K36" s="69">
        <f t="shared" si="3"/>
        <v>8.6113950984150131E-3</v>
      </c>
      <c r="L36" s="70"/>
      <c r="M36" s="71"/>
      <c r="N36" s="72">
        <f>分析係数表!H39</f>
        <v>3.7835784153932967E-3</v>
      </c>
      <c r="O36" s="73">
        <f t="shared" si="4"/>
        <v>3.1119148464823176E-2</v>
      </c>
      <c r="P36" s="67">
        <f>分析係数表!C39</f>
        <v>1</v>
      </c>
      <c r="Q36" s="73">
        <f t="shared" si="5"/>
        <v>3.1119148464823176E-2</v>
      </c>
      <c r="R36" s="74">
        <v>3.2872627732521441E-2</v>
      </c>
      <c r="S36" s="75">
        <f t="shared" si="6"/>
        <v>5.7303192704957033E-2</v>
      </c>
      <c r="T36" s="76">
        <f>分析係数表!F39</f>
        <v>0.70432763167329249</v>
      </c>
      <c r="U36" s="77">
        <f t="shared" si="7"/>
        <v>4.0360222005200681E-2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投入係数表!Z37</f>
        <v>1.1258938872879892E-4</v>
      </c>
      <c r="E37" s="68">
        <f t="shared" si="0"/>
        <v>1.1258938872879893E-2</v>
      </c>
      <c r="F37" s="67">
        <f>分析係数表!C40</f>
        <v>0.8594947788612175</v>
      </c>
      <c r="G37" s="68">
        <f t="shared" si="1"/>
        <v>9.6769991767578691E-3</v>
      </c>
      <c r="H37" s="68">
        <v>1.5085437914371896E-2</v>
      </c>
      <c r="I37" s="68">
        <f t="shared" si="2"/>
        <v>1.5085437914371896E-2</v>
      </c>
      <c r="J37" s="67">
        <f>分析係数表!G40</f>
        <v>0.52539426735800443</v>
      </c>
      <c r="K37" s="69">
        <f t="shared" si="3"/>
        <v>7.9258026007960839E-3</v>
      </c>
      <c r="L37" s="70"/>
      <c r="M37" s="71"/>
      <c r="N37" s="72">
        <f>分析係数表!H40</f>
        <v>2.8625897198815951E-2</v>
      </c>
      <c r="O37" s="73">
        <f t="shared" si="4"/>
        <v>0.23544207283890026</v>
      </c>
      <c r="P37" s="67">
        <f>分析係数表!C40</f>
        <v>0.8594947788612175</v>
      </c>
      <c r="Q37" s="73">
        <f t="shared" si="5"/>
        <v>0.20236123232929723</v>
      </c>
      <c r="R37" s="74">
        <v>0.2032890353781707</v>
      </c>
      <c r="S37" s="75">
        <f t="shared" si="6"/>
        <v>0.21837447329254259</v>
      </c>
      <c r="T37" s="76">
        <f>分析係数表!F40</f>
        <v>0.72756745394375155</v>
      </c>
      <c r="U37" s="77">
        <f t="shared" si="7"/>
        <v>0.15888215953976298</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投入係数表!Z38</f>
        <v>2.6753914153377961E-5</v>
      </c>
      <c r="E38" s="68">
        <f t="shared" si="0"/>
        <v>2.6753914153377963E-3</v>
      </c>
      <c r="F38" s="67">
        <f>分析係数表!C41</f>
        <v>0.99990471917963208</v>
      </c>
      <c r="G38" s="68">
        <f t="shared" si="1"/>
        <v>2.6751365018489377E-3</v>
      </c>
      <c r="H38" s="68">
        <v>5.5295383244826305E-3</v>
      </c>
      <c r="I38" s="68">
        <f t="shared" si="2"/>
        <v>5.5295383244826305E-3</v>
      </c>
      <c r="J38" s="67">
        <f>分析係数表!G41</f>
        <v>0.44685264209908465</v>
      </c>
      <c r="K38" s="69">
        <f t="shared" si="3"/>
        <v>2.4708888098832092E-3</v>
      </c>
      <c r="L38" s="70"/>
      <c r="M38" s="71"/>
      <c r="N38" s="72">
        <f>分析係数表!H41</f>
        <v>4.1570867506027356E-2</v>
      </c>
      <c r="O38" s="73">
        <f t="shared" si="4"/>
        <v>0.34191177126616684</v>
      </c>
      <c r="P38" s="67">
        <f>分析係数表!C41</f>
        <v>0.99990471917963208</v>
      </c>
      <c r="Q38" s="73">
        <f t="shared" si="5"/>
        <v>0.34187919363210717</v>
      </c>
      <c r="R38" s="74">
        <v>0.34961799975983043</v>
      </c>
      <c r="S38" s="75">
        <f t="shared" si="6"/>
        <v>0.35514753808431304</v>
      </c>
      <c r="T38" s="76">
        <f>分析係数表!F41</f>
        <v>0.55239581515617808</v>
      </c>
      <c r="U38" s="77">
        <f t="shared" si="7"/>
        <v>0.19618201380079389</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投入係数表!Z39</f>
        <v>1.1571067871335968E-3</v>
      </c>
      <c r="E39" s="68">
        <f>$C$28*D39</f>
        <v>0.11571067871335967</v>
      </c>
      <c r="F39" s="67">
        <f>分析係数表!C42</f>
        <v>0.63104308840742951</v>
      </c>
      <c r="G39" s="68">
        <f>E39*F39</f>
        <v>7.3018424056998307E-2</v>
      </c>
      <c r="H39" s="68">
        <v>9.4295244121141222E-2</v>
      </c>
      <c r="I39" s="68">
        <f>C39+H39</f>
        <v>9.4295244121141222E-2</v>
      </c>
      <c r="J39" s="67">
        <f>分析係数表!G42</f>
        <v>0.48778127268328092</v>
      </c>
      <c r="K39" s="69">
        <f>I39*J39</f>
        <v>4.599545418539093E-2</v>
      </c>
      <c r="L39" s="70"/>
      <c r="M39" s="71"/>
      <c r="N39" s="72">
        <f>分析係数表!H42</f>
        <v>1.0655104073296274E-2</v>
      </c>
      <c r="O39" s="73">
        <f t="shared" si="4"/>
        <v>8.763602314043277E-2</v>
      </c>
      <c r="P39" s="67">
        <f>分析係数表!C42</f>
        <v>0.63104308840742951</v>
      </c>
      <c r="Q39" s="73">
        <f>O39*P39</f>
        <v>5.5302106698283657E-2</v>
      </c>
      <c r="R39" s="74">
        <v>6.0273659374609989E-2</v>
      </c>
      <c r="S39" s="75">
        <f>I39+R39</f>
        <v>0.1545689034957512</v>
      </c>
      <c r="T39" s="76">
        <f>分析係数表!F42</f>
        <v>0.56029864159552034</v>
      </c>
      <c r="U39" s="77">
        <f>S39*T39</f>
        <v>8.6604746661578469E-2</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投入係数表!Z40</f>
        <v>6.1775902526572765E-2</v>
      </c>
      <c r="E40" s="68">
        <f>$C$28*D40</f>
        <v>6.1775902526572768</v>
      </c>
      <c r="F40" s="67">
        <f>分析係数表!C43</f>
        <v>0.62059958859811692</v>
      </c>
      <c r="G40" s="68">
        <f>E40*F40</f>
        <v>3.8338099693268433</v>
      </c>
      <c r="H40" s="68">
        <v>5.1062189786085312</v>
      </c>
      <c r="I40" s="68">
        <f>C40+H40</f>
        <v>5.1062189786085312</v>
      </c>
      <c r="J40" s="67">
        <f>分析係数表!G43</f>
        <v>0.36935703048307378</v>
      </c>
      <c r="K40" s="69">
        <f>I40*J40</f>
        <v>1.8860178789351612</v>
      </c>
      <c r="L40" s="70"/>
      <c r="M40" s="71"/>
      <c r="N40" s="72">
        <f>分析係数表!H43</f>
        <v>1.5056593096551102E-2</v>
      </c>
      <c r="O40" s="73">
        <f t="shared" si="4"/>
        <v>0.12383735831659792</v>
      </c>
      <c r="P40" s="67">
        <f>分析係数表!C43</f>
        <v>0.62059958859811692</v>
      </c>
      <c r="Q40" s="73">
        <f>O40*P40</f>
        <v>7.6853413624358269E-2</v>
      </c>
      <c r="R40" s="74">
        <v>0.30946492028059897</v>
      </c>
      <c r="S40" s="75">
        <f>I40+R40</f>
        <v>5.4156838988891298</v>
      </c>
      <c r="T40" s="76">
        <f>分析係数表!F43</f>
        <v>0.6240370889543333</v>
      </c>
      <c r="U40" s="77">
        <f>S40*T40</f>
        <v>3.3795876149596267</v>
      </c>
      <c r="V40" s="78">
        <f>分析係数表!D43</f>
        <v>0.12357626341216665</v>
      </c>
      <c r="W40" s="158">
        <f>ROUND(S40*V40,0)</f>
        <v>1</v>
      </c>
      <c r="X40" s="67">
        <f>分析係数表!E43</f>
        <v>9.9504023114151852E-2</v>
      </c>
      <c r="Y40" s="157">
        <f>ROUND(S40*X40,0)</f>
        <v>1</v>
      </c>
    </row>
    <row r="41" spans="1:25" x14ac:dyDescent="0.15">
      <c r="A41" s="6" t="s">
        <v>337</v>
      </c>
      <c r="B41" s="5" t="s">
        <v>42</v>
      </c>
      <c r="C41" s="81"/>
      <c r="D41" s="67">
        <f>投入係数表!Z41</f>
        <v>6.9114278229559728E-5</v>
      </c>
      <c r="E41" s="68">
        <f>$C$28*D41</f>
        <v>6.9114278229559728E-3</v>
      </c>
      <c r="F41" s="67">
        <f>分析係数表!C44</f>
        <v>0.64669075076632776</v>
      </c>
      <c r="G41" s="68">
        <f>E41*F41</f>
        <v>4.4695564476946847E-3</v>
      </c>
      <c r="H41" s="68">
        <v>1.2819779460520953E-2</v>
      </c>
      <c r="I41" s="68">
        <f>C41+H41</f>
        <v>1.2819779460520953E-2</v>
      </c>
      <c r="J41" s="67">
        <f>分析係数表!G44</f>
        <v>0.2706786499583716</v>
      </c>
      <c r="K41" s="69">
        <f>I41*J41</f>
        <v>3.4700405971378728E-3</v>
      </c>
      <c r="L41" s="70"/>
      <c r="M41" s="71"/>
      <c r="N41" s="72">
        <f>分析係数表!H44</f>
        <v>0.11660878839741158</v>
      </c>
      <c r="O41" s="73">
        <f t="shared" si="4"/>
        <v>0.95908312186123856</v>
      </c>
      <c r="P41" s="67">
        <f>分析係数表!C44</f>
        <v>0.64669075076632776</v>
      </c>
      <c r="Q41" s="73">
        <f>O41*P41</f>
        <v>0.62023018412375774</v>
      </c>
      <c r="R41" s="74">
        <v>0.63179421129767088</v>
      </c>
      <c r="S41" s="75">
        <f>I41+R41</f>
        <v>0.64461399075819181</v>
      </c>
      <c r="T41" s="76">
        <f>分析係数表!F44</f>
        <v>0.52072668274875644</v>
      </c>
      <c r="U41" s="77">
        <f>S41*T41</f>
        <v>0.33566770506095078</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投入係数表!Z42</f>
        <v>6.577003896038749E-5</v>
      </c>
      <c r="E42" s="68">
        <f>$C$28*D42</f>
        <v>6.5770038960387489E-3</v>
      </c>
      <c r="F42" s="67">
        <f>分析係数表!C45</f>
        <v>1</v>
      </c>
      <c r="G42" s="68">
        <f>E42*F42</f>
        <v>6.5770038960387489E-3</v>
      </c>
      <c r="H42" s="68">
        <v>4.528894636570565E-2</v>
      </c>
      <c r="I42" s="68">
        <f>C42+H42</f>
        <v>4.528894636570565E-2</v>
      </c>
      <c r="J42" s="67">
        <f>分析係数表!G45</f>
        <v>0</v>
      </c>
      <c r="K42" s="69">
        <f>I42*J42</f>
        <v>0</v>
      </c>
      <c r="L42" s="70"/>
      <c r="M42" s="71"/>
      <c r="N42" s="72">
        <f>分析係数表!H45</f>
        <v>0</v>
      </c>
      <c r="O42" s="73">
        <f t="shared" si="4"/>
        <v>0</v>
      </c>
      <c r="P42" s="67">
        <f>分析係数表!C45</f>
        <v>1</v>
      </c>
      <c r="Q42" s="73">
        <f>O42*P42</f>
        <v>0</v>
      </c>
      <c r="R42" s="74">
        <v>1.0800684375577829E-2</v>
      </c>
      <c r="S42" s="75">
        <f>I42+R42</f>
        <v>5.608963074128348E-2</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投入係数表!Z43</f>
        <v>8.7061695640784111E-4</v>
      </c>
      <c r="E43" s="68">
        <f>$C$28*D43</f>
        <v>8.7061695640784115E-2</v>
      </c>
      <c r="F43" s="67">
        <f>分析係数表!C46</f>
        <v>0.9523590920683499</v>
      </c>
      <c r="G43" s="68">
        <f>E43*F43</f>
        <v>8.291399741438818E-2</v>
      </c>
      <c r="H43" s="68">
        <v>0.12878132602554071</v>
      </c>
      <c r="I43" s="68">
        <f>C43+H43</f>
        <v>0.12878132602554071</v>
      </c>
      <c r="J43" s="67">
        <f>分析係数表!G46</f>
        <v>9.2904052538843509E-3</v>
      </c>
      <c r="K43" s="69">
        <f>I43*J43</f>
        <v>1.1964307079098768E-3</v>
      </c>
      <c r="L43" s="70"/>
      <c r="M43" s="71"/>
      <c r="N43" s="72">
        <f>分析係数表!H46</f>
        <v>3.275825467872984E-5</v>
      </c>
      <c r="O43" s="73">
        <f t="shared" si="4"/>
        <v>2.6942985683829586E-4</v>
      </c>
      <c r="P43" s="67">
        <f>分析係数表!C46</f>
        <v>0.9523590920683499</v>
      </c>
      <c r="Q43" s="73">
        <f>O43*P43</f>
        <v>2.5659397383462492E-4</v>
      </c>
      <c r="R43" s="74">
        <v>9.2431503531440699E-3</v>
      </c>
      <c r="S43" s="75">
        <f>I43+R43</f>
        <v>0.13802447637868479</v>
      </c>
      <c r="T43" s="76">
        <f>分析係数表!F46</f>
        <v>0.3134710876181323</v>
      </c>
      <c r="U43" s="77">
        <f>S43*T43</f>
        <v>4.3266682728349534E-2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投入係数表!Z44</f>
        <v>0.6680396626777324</v>
      </c>
      <c r="E44" s="82">
        <f>SUM(E5:E43)</f>
        <v>66.803966267773248</v>
      </c>
      <c r="F44" s="83">
        <f>分析係数表!C47</f>
        <v>0.46786164393083407</v>
      </c>
      <c r="G44" s="82">
        <f>SUM(G5:G43)</f>
        <v>20.559096162618754</v>
      </c>
      <c r="H44" s="82">
        <f>SUM(H5:H43)</f>
        <v>24.891497139947656</v>
      </c>
      <c r="I44" s="82">
        <f>SUM(I5:I43)</f>
        <v>124.89149713994767</v>
      </c>
      <c r="J44" s="83">
        <f>分析係数表!G47</f>
        <v>0.21497759441460212</v>
      </c>
      <c r="K44" s="84">
        <f>SUM(K5:K43)</f>
        <v>12.738450369046765</v>
      </c>
      <c r="L44" s="85">
        <f>最終需要_まとめ!$L$34</f>
        <v>0.64566666666666661</v>
      </c>
      <c r="M44" s="82">
        <f>K44*L44</f>
        <v>8.224792788281194</v>
      </c>
      <c r="N44" s="86">
        <f>分析係数表!H47</f>
        <v>1</v>
      </c>
      <c r="O44" s="87">
        <f>SUM(O5:O43)</f>
        <v>8.2247927882811922</v>
      </c>
      <c r="P44" s="83">
        <f>分析係数表!C47</f>
        <v>0.46786164393083407</v>
      </c>
      <c r="Q44" s="87">
        <f>SUM(Q5:Q43)</f>
        <v>5.2818254058945158</v>
      </c>
      <c r="R44" s="82">
        <f>SUM(R7:R43)</f>
        <v>6.3103405155933938</v>
      </c>
      <c r="S44" s="88">
        <f>SUM(S5:S43)</f>
        <v>131.22873066149646</v>
      </c>
      <c r="T44" s="89">
        <f>分析係数表!F47</f>
        <v>0.45241141751681985</v>
      </c>
      <c r="U44" s="90">
        <f>SUM(U5:U43)</f>
        <v>47.946160316723812</v>
      </c>
      <c r="V44" s="91">
        <f>分析係数表!D47</f>
        <v>5.5289104631778725E-2</v>
      </c>
      <c r="W44" s="155">
        <f>SUM(W5:W43)</f>
        <v>1</v>
      </c>
      <c r="X44" s="83">
        <f>分析係数表!E47</f>
        <v>4.6297221440055228E-2</v>
      </c>
      <c r="Y44" s="156">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283</v>
      </c>
      <c r="S2" s="3" t="s">
        <v>150</v>
      </c>
      <c r="U2" s="55" t="s">
        <v>207</v>
      </c>
      <c r="W2" s="3" t="s">
        <v>127</v>
      </c>
      <c r="Y2" s="3" t="s">
        <v>151</v>
      </c>
    </row>
    <row r="3" spans="1:25" ht="45" x14ac:dyDescent="0.15">
      <c r="B3" s="56"/>
      <c r="C3" s="57" t="s">
        <v>225</v>
      </c>
      <c r="D3" s="57" t="s">
        <v>313</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投入係数表!AA5</f>
        <v>0</v>
      </c>
      <c r="E5" s="68">
        <f t="shared" ref="E5:E38" si="0">$C$29*D5</f>
        <v>0</v>
      </c>
      <c r="F5" s="67">
        <f>分析係数表!C8</f>
        <v>0.17777947964604235</v>
      </c>
      <c r="G5" s="68">
        <f t="shared" ref="G5:G38" si="1">E5*F5</f>
        <v>0</v>
      </c>
      <c r="H5" s="68">
        <f t="array" ref="H5:H43">MMULT(逆行列係数!C5:AO43,'25'!G5:G43)</f>
        <v>2.1161880779930883E-3</v>
      </c>
      <c r="I5" s="68">
        <f t="shared" ref="I5:I38" si="2">C5+H5</f>
        <v>2.1161880779930883E-3</v>
      </c>
      <c r="J5" s="67">
        <f>分析係数表!G8</f>
        <v>0.11983669088190757</v>
      </c>
      <c r="K5" s="69">
        <f t="shared" ref="K5:K38" si="3">I5*J5</f>
        <v>2.5359697655043581E-4</v>
      </c>
      <c r="L5" s="70" t="s">
        <v>182</v>
      </c>
      <c r="M5" s="71" t="s">
        <v>182</v>
      </c>
      <c r="N5" s="72">
        <f>分析係数表!H8</f>
        <v>9.9318531954874535E-3</v>
      </c>
      <c r="O5" s="73">
        <f t="shared" ref="O5:O43" si="4">$M$44*N5</f>
        <v>0.15149445509235177</v>
      </c>
      <c r="P5" s="67">
        <f>分析係数表!C8</f>
        <v>0.17777947964604235</v>
      </c>
      <c r="Q5" s="73">
        <f t="shared" ref="Q5:Q38" si="5">O5*P5</f>
        <v>2.6932605395579026E-2</v>
      </c>
      <c r="R5" s="74">
        <f t="array" ref="R5:R43">MMULT(逆行列係数!C5:AO43,'25'!Q5:Q43)</f>
        <v>4.5520524533153646E-2</v>
      </c>
      <c r="S5" s="75">
        <f t="shared" ref="S5:S38" si="6">I5+R5</f>
        <v>4.7636712611146735E-2</v>
      </c>
      <c r="T5" s="76">
        <f>分析係数表!F8</f>
        <v>0.45371949933871308</v>
      </c>
      <c r="U5" s="77">
        <f t="shared" ref="U5:U38" si="7">S5*T5</f>
        <v>2.1613705396071655E-2</v>
      </c>
      <c r="V5" s="78">
        <f>分析係数表!D8</f>
        <v>0.19702516723850416</v>
      </c>
      <c r="W5" s="158">
        <f t="shared" ref="W5:W38" si="8">ROUND(S5*V5,0)</f>
        <v>0</v>
      </c>
      <c r="X5" s="67">
        <f>分析係数表!E8</f>
        <v>0.1081443713940695</v>
      </c>
      <c r="Y5" s="157">
        <f t="shared" ref="Y5:Y38" si="9">ROUND(S5*X5,0)</f>
        <v>0</v>
      </c>
    </row>
    <row r="6" spans="1:25" x14ac:dyDescent="0.15">
      <c r="A6" s="6" t="s">
        <v>217</v>
      </c>
      <c r="B6" s="5" t="s">
        <v>263</v>
      </c>
      <c r="C6" s="81"/>
      <c r="D6" s="67">
        <f>投入係数表!AA6</f>
        <v>0</v>
      </c>
      <c r="E6" s="68">
        <f t="shared" si="0"/>
        <v>0</v>
      </c>
      <c r="F6" s="67">
        <f>分析係数表!C9</f>
        <v>0.42124201973302378</v>
      </c>
      <c r="G6" s="68">
        <f t="shared" si="1"/>
        <v>0</v>
      </c>
      <c r="H6" s="68">
        <v>1.8227407478102564E-3</v>
      </c>
      <c r="I6" s="68">
        <f t="shared" si="2"/>
        <v>1.8227407478102564E-3</v>
      </c>
      <c r="J6" s="67">
        <f>分析係数表!G9</f>
        <v>0.24981720692176457</v>
      </c>
      <c r="K6" s="69">
        <f t="shared" si="3"/>
        <v>4.5535200256044671E-4</v>
      </c>
      <c r="L6" s="70"/>
      <c r="M6" s="71"/>
      <c r="N6" s="72">
        <f>分析係数表!H9</f>
        <v>5.1224917855464795E-4</v>
      </c>
      <c r="O6" s="73">
        <f t="shared" si="4"/>
        <v>7.813537780834311E-3</v>
      </c>
      <c r="P6" s="67">
        <f>分析係数表!C9</f>
        <v>0.42124201973302378</v>
      </c>
      <c r="Q6" s="73">
        <f t="shared" si="5"/>
        <v>3.2913904360589337E-3</v>
      </c>
      <c r="R6" s="74">
        <v>4.3542365744451911E-3</v>
      </c>
      <c r="S6" s="75">
        <f t="shared" si="6"/>
        <v>6.1769773222554473E-3</v>
      </c>
      <c r="T6" s="76">
        <f>分析係数表!F9</f>
        <v>0.68072142334876917</v>
      </c>
      <c r="U6" s="77">
        <f t="shared" si="7"/>
        <v>4.2048007947987969E-3</v>
      </c>
      <c r="V6" s="78">
        <f>分析係数表!D9</f>
        <v>0.14428466975383866</v>
      </c>
      <c r="W6" s="158">
        <f t="shared" si="8"/>
        <v>0</v>
      </c>
      <c r="X6" s="67">
        <f>分析係数表!E9</f>
        <v>9.1640263222032656E-2</v>
      </c>
      <c r="Y6" s="157">
        <f t="shared" si="9"/>
        <v>0</v>
      </c>
    </row>
    <row r="7" spans="1:25" x14ac:dyDescent="0.15">
      <c r="A7" s="6" t="s">
        <v>218</v>
      </c>
      <c r="B7" s="5" t="s">
        <v>264</v>
      </c>
      <c r="C7" s="81"/>
      <c r="D7" s="67">
        <f>投入係数表!AA7</f>
        <v>0</v>
      </c>
      <c r="E7" s="68">
        <f t="shared" si="0"/>
        <v>0</v>
      </c>
      <c r="F7" s="67">
        <f>分析係数表!C10</f>
        <v>0.36396764732023823</v>
      </c>
      <c r="G7" s="68">
        <f t="shared" si="1"/>
        <v>0</v>
      </c>
      <c r="H7" s="68">
        <v>4.4514827339178846E-4</v>
      </c>
      <c r="I7" s="68">
        <f t="shared" si="2"/>
        <v>4.4514827339178846E-4</v>
      </c>
      <c r="J7" s="67">
        <f>分析係数表!G10</f>
        <v>0.17997125059894586</v>
      </c>
      <c r="K7" s="69">
        <f t="shared" si="3"/>
        <v>8.0113891464281622E-5</v>
      </c>
      <c r="L7" s="70"/>
      <c r="M7" s="71"/>
      <c r="N7" s="72">
        <f>分析係数表!H10</f>
        <v>1.1645238378928864E-3</v>
      </c>
      <c r="O7" s="73">
        <f t="shared" si="4"/>
        <v>1.7762939180755621E-2</v>
      </c>
      <c r="P7" s="67">
        <f>分析係数表!C10</f>
        <v>0.36396764732023823</v>
      </c>
      <c r="Q7" s="73">
        <f t="shared" si="5"/>
        <v>6.4651351831121031E-3</v>
      </c>
      <c r="R7" s="74">
        <v>1.3213897618111923E-2</v>
      </c>
      <c r="S7" s="75">
        <f t="shared" si="6"/>
        <v>1.3659045891503711E-2</v>
      </c>
      <c r="T7" s="76">
        <f>分析係数表!F10</f>
        <v>0.526018207954001</v>
      </c>
      <c r="U7" s="77">
        <f t="shared" si="7"/>
        <v>7.1849068422102421E-3</v>
      </c>
      <c r="V7" s="78">
        <f>分析係数表!D10</f>
        <v>9.5927168183996173E-2</v>
      </c>
      <c r="W7" s="158">
        <f t="shared" si="8"/>
        <v>0</v>
      </c>
      <c r="X7" s="67">
        <f>分析係数表!E10</f>
        <v>2.9611883085769047E-2</v>
      </c>
      <c r="Y7" s="157">
        <f t="shared" si="9"/>
        <v>0</v>
      </c>
    </row>
    <row r="8" spans="1:25" x14ac:dyDescent="0.15">
      <c r="A8" s="6" t="s">
        <v>219</v>
      </c>
      <c r="B8" s="5" t="s">
        <v>27</v>
      </c>
      <c r="C8" s="81"/>
      <c r="D8" s="67">
        <f>投入係数表!AA8</f>
        <v>0</v>
      </c>
      <c r="E8" s="68">
        <f t="shared" si="0"/>
        <v>0</v>
      </c>
      <c r="F8" s="67">
        <f>分析係数表!C11</f>
        <v>1.3444674968404846E-2</v>
      </c>
      <c r="G8" s="68">
        <f t="shared" si="1"/>
        <v>0</v>
      </c>
      <c r="H8" s="68">
        <v>2.8101614114644041E-2</v>
      </c>
      <c r="I8" s="68">
        <f t="shared" si="2"/>
        <v>2.8101614114644041E-2</v>
      </c>
      <c r="J8" s="67">
        <f>分析係数表!G11</f>
        <v>0.34123955862637928</v>
      </c>
      <c r="K8" s="69">
        <f t="shared" si="3"/>
        <v>9.5893823971699623E-3</v>
      </c>
      <c r="L8" s="70"/>
      <c r="M8" s="71"/>
      <c r="N8" s="72">
        <f>分析係数表!H11</f>
        <v>-1.9911880294914216E-5</v>
      </c>
      <c r="O8" s="73">
        <f t="shared" si="4"/>
        <v>-3.0372372564998578E-4</v>
      </c>
      <c r="P8" s="67">
        <f>分析係数表!C11</f>
        <v>1.3444674968404846E-2</v>
      </c>
      <c r="Q8" s="73">
        <f t="shared" si="5"/>
        <v>-4.0834667715570248E-6</v>
      </c>
      <c r="R8" s="74">
        <v>1.4601009663167469E-2</v>
      </c>
      <c r="S8" s="75">
        <f t="shared" si="6"/>
        <v>4.2702623777811512E-2</v>
      </c>
      <c r="T8" s="76">
        <f>分析係数表!F11</f>
        <v>0.57409508095287198</v>
      </c>
      <c r="U8" s="77">
        <f t="shared" si="7"/>
        <v>2.4515366254622736E-2</v>
      </c>
      <c r="V8" s="78">
        <f>分析係数表!D11</f>
        <v>2.1656182324430236E-2</v>
      </c>
      <c r="W8" s="158">
        <f t="shared" si="8"/>
        <v>0</v>
      </c>
      <c r="X8" s="67">
        <f>分析係数表!E11</f>
        <v>1.1962462617304321E-2</v>
      </c>
      <c r="Y8" s="157">
        <f t="shared" si="9"/>
        <v>0</v>
      </c>
    </row>
    <row r="9" spans="1:25" x14ac:dyDescent="0.15">
      <c r="A9" s="6" t="s">
        <v>220</v>
      </c>
      <c r="B9" s="5" t="s">
        <v>188</v>
      </c>
      <c r="C9" s="81"/>
      <c r="D9" s="67">
        <f>投入係数表!AA9</f>
        <v>0</v>
      </c>
      <c r="E9" s="68">
        <f t="shared" si="0"/>
        <v>0</v>
      </c>
      <c r="F9" s="67">
        <f>分析係数表!C12</f>
        <v>0.28285269962977577</v>
      </c>
      <c r="G9" s="68">
        <f t="shared" si="1"/>
        <v>0</v>
      </c>
      <c r="H9" s="68">
        <v>3.0684391360363658E-3</v>
      </c>
      <c r="I9" s="68">
        <f t="shared" si="2"/>
        <v>3.0684391360363658E-3</v>
      </c>
      <c r="J9" s="67">
        <f>分析係数表!G12</f>
        <v>0.13743688539340115</v>
      </c>
      <c r="K9" s="69">
        <f t="shared" si="3"/>
        <v>4.2171671787605687E-4</v>
      </c>
      <c r="L9" s="70"/>
      <c r="M9" s="71"/>
      <c r="N9" s="72">
        <f>分析係数表!H12</f>
        <v>7.6503049889858399E-2</v>
      </c>
      <c r="O9" s="73">
        <f t="shared" si="4"/>
        <v>1.1669310477960881</v>
      </c>
      <c r="P9" s="67">
        <f>分析係数表!C12</f>
        <v>0.28285269962977577</v>
      </c>
      <c r="Q9" s="73">
        <f t="shared" si="5"/>
        <v>0.33006959715092643</v>
      </c>
      <c r="R9" s="74">
        <v>0.40188067843650305</v>
      </c>
      <c r="S9" s="75">
        <f t="shared" si="6"/>
        <v>0.40494911757253943</v>
      </c>
      <c r="T9" s="76">
        <f>分析係数表!F12</f>
        <v>0.33885954419874881</v>
      </c>
      <c r="U9" s="77">
        <f t="shared" si="7"/>
        <v>0.13722087340431624</v>
      </c>
      <c r="V9" s="78">
        <f>分析係数表!D12</f>
        <v>4.3897068941791663E-2</v>
      </c>
      <c r="W9" s="158">
        <f t="shared" si="8"/>
        <v>0</v>
      </c>
      <c r="X9" s="67">
        <f>分析係数表!E12</f>
        <v>4.5190587587725331E-2</v>
      </c>
      <c r="Y9" s="157">
        <f t="shared" si="9"/>
        <v>0</v>
      </c>
    </row>
    <row r="10" spans="1:25" x14ac:dyDescent="0.15">
      <c r="A10" s="6" t="s">
        <v>221</v>
      </c>
      <c r="B10" s="5" t="s">
        <v>28</v>
      </c>
      <c r="C10" s="81"/>
      <c r="D10" s="67">
        <f>投入係数表!AA10</f>
        <v>8.4382563897586211E-4</v>
      </c>
      <c r="E10" s="68">
        <f t="shared" si="0"/>
        <v>8.4382563897586207E-2</v>
      </c>
      <c r="F10" s="67">
        <f>分析係数表!C13</f>
        <v>8.2857707463935726E-2</v>
      </c>
      <c r="G10" s="68">
        <f t="shared" si="1"/>
        <v>6.9917457944830624E-3</v>
      </c>
      <c r="H10" s="68">
        <v>1.4462117854045388E-2</v>
      </c>
      <c r="I10" s="68">
        <f t="shared" si="2"/>
        <v>1.4462117854045388E-2</v>
      </c>
      <c r="J10" s="67">
        <f>分析係数表!G13</f>
        <v>0.24536311575828371</v>
      </c>
      <c r="K10" s="69">
        <f t="shared" si="3"/>
        <v>3.54847029713208E-3</v>
      </c>
      <c r="L10" s="70"/>
      <c r="M10" s="71"/>
      <c r="N10" s="72">
        <f>分析係数表!H13</f>
        <v>1.5229376832013421E-2</v>
      </c>
      <c r="O10" s="73">
        <f t="shared" si="4"/>
        <v>0.23229966242455363</v>
      </c>
      <c r="P10" s="67">
        <f>分析係数表!C13</f>
        <v>8.2857707463935726E-2</v>
      </c>
      <c r="Q10" s="73">
        <f t="shared" si="5"/>
        <v>1.9247817473144687E-2</v>
      </c>
      <c r="R10" s="74">
        <v>2.1316008316973372E-2</v>
      </c>
      <c r="S10" s="75">
        <f t="shared" si="6"/>
        <v>3.5778126171018762E-2</v>
      </c>
      <c r="T10" s="76">
        <f>分析係数表!F13</f>
        <v>0.38525314111513148</v>
      </c>
      <c r="U10" s="77">
        <f t="shared" si="7"/>
        <v>1.3783635490598471E-2</v>
      </c>
      <c r="V10" s="78">
        <f>分析係数表!D13</f>
        <v>0.14541724835465397</v>
      </c>
      <c r="W10" s="158">
        <f t="shared" si="8"/>
        <v>0</v>
      </c>
      <c r="X10" s="67">
        <f>分析係数表!E13</f>
        <v>0.13461921992079545</v>
      </c>
      <c r="Y10" s="157">
        <f t="shared" si="9"/>
        <v>0</v>
      </c>
    </row>
    <row r="11" spans="1:25" x14ac:dyDescent="0.15">
      <c r="A11" s="6" t="s">
        <v>222</v>
      </c>
      <c r="B11" s="5" t="s">
        <v>265</v>
      </c>
      <c r="C11" s="81"/>
      <c r="D11" s="67">
        <f>投入係数表!AA11</f>
        <v>2.7979481713410167E-3</v>
      </c>
      <c r="E11" s="68">
        <f t="shared" si="0"/>
        <v>0.27979481713410165</v>
      </c>
      <c r="F11" s="67">
        <f>分析係数表!C14</f>
        <v>0.18904232356765083</v>
      </c>
      <c r="G11" s="68">
        <f t="shared" si="1"/>
        <v>5.2893062353216537E-2</v>
      </c>
      <c r="H11" s="68">
        <v>0.15201355703159791</v>
      </c>
      <c r="I11" s="68">
        <f t="shared" si="2"/>
        <v>0.15201355703159791</v>
      </c>
      <c r="J11" s="67">
        <f>分析係数表!G14</f>
        <v>0.16324783844948645</v>
      </c>
      <c r="K11" s="69">
        <f t="shared" si="3"/>
        <v>2.4815884600426091E-2</v>
      </c>
      <c r="L11" s="70"/>
      <c r="M11" s="71"/>
      <c r="N11" s="72">
        <f>分析係数表!H14</f>
        <v>1.012936620163862E-3</v>
      </c>
      <c r="O11" s="73">
        <f t="shared" si="4"/>
        <v>1.5450719850000891E-2</v>
      </c>
      <c r="P11" s="67">
        <f>分析係数表!C14</f>
        <v>0.18904232356765083</v>
      </c>
      <c r="Q11" s="73">
        <f t="shared" si="5"/>
        <v>2.9208399812369937E-3</v>
      </c>
      <c r="R11" s="74">
        <v>1.6876123631143033E-2</v>
      </c>
      <c r="S11" s="75">
        <f t="shared" si="6"/>
        <v>0.16888968066274096</v>
      </c>
      <c r="T11" s="76">
        <f>分析係数表!F14</f>
        <v>0.31391081065397786</v>
      </c>
      <c r="U11" s="77">
        <f t="shared" si="7"/>
        <v>5.3016296567932462E-2</v>
      </c>
      <c r="V11" s="78">
        <f>分析係数表!D14</f>
        <v>4.3223756745778448E-2</v>
      </c>
      <c r="W11" s="158">
        <f t="shared" si="8"/>
        <v>0</v>
      </c>
      <c r="X11" s="67">
        <f>分析係数表!E14</f>
        <v>3.9473684210526314E-2</v>
      </c>
      <c r="Y11" s="157">
        <f t="shared" si="9"/>
        <v>0</v>
      </c>
    </row>
    <row r="12" spans="1:25" x14ac:dyDescent="0.15">
      <c r="A12" s="6" t="s">
        <v>223</v>
      </c>
      <c r="B12" s="5" t="s">
        <v>29</v>
      </c>
      <c r="C12" s="81"/>
      <c r="D12" s="67">
        <f>投入係数表!AA12</f>
        <v>8.9934048364532677E-3</v>
      </c>
      <c r="E12" s="68">
        <f t="shared" si="0"/>
        <v>0.89934048364532682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0.10341792858382017</v>
      </c>
      <c r="P12" s="67">
        <f>分析係数表!C15</f>
        <v>0</v>
      </c>
      <c r="Q12" s="73">
        <f t="shared" si="5"/>
        <v>0</v>
      </c>
      <c r="R12" s="74">
        <v>0</v>
      </c>
      <c r="S12" s="75">
        <f t="shared" si="6"/>
        <v>0</v>
      </c>
      <c r="T12" s="76">
        <f>分析係数表!F15</f>
        <v>0.30441701456509634</v>
      </c>
      <c r="U12" s="77">
        <f t="shared" si="7"/>
        <v>0</v>
      </c>
      <c r="V12" s="78">
        <f>分析係数表!D15</f>
        <v>1.6382553541497664E-2</v>
      </c>
      <c r="W12" s="158">
        <f t="shared" si="8"/>
        <v>0</v>
      </c>
      <c r="X12" s="67">
        <f>分析係数表!E15</f>
        <v>1.4846335831041491E-2</v>
      </c>
      <c r="Y12" s="157">
        <f t="shared" si="9"/>
        <v>0</v>
      </c>
    </row>
    <row r="13" spans="1:25" x14ac:dyDescent="0.15">
      <c r="A13" s="6" t="s">
        <v>224</v>
      </c>
      <c r="B13" s="5" t="s">
        <v>30</v>
      </c>
      <c r="C13" s="81"/>
      <c r="D13" s="67">
        <f>投入係数表!AA13</f>
        <v>1.181355894566207E-2</v>
      </c>
      <c r="E13" s="68">
        <f t="shared" si="0"/>
        <v>1.181355894566207</v>
      </c>
      <c r="F13" s="67">
        <f>分析係数表!C16</f>
        <v>0.18624360370728099</v>
      </c>
      <c r="G13" s="68">
        <f t="shared" si="1"/>
        <v>0.2200199790648491</v>
      </c>
      <c r="H13" s="68">
        <v>0.32155926180396915</v>
      </c>
      <c r="I13" s="68">
        <f t="shared" si="2"/>
        <v>0.32155926180396915</v>
      </c>
      <c r="J13" s="67">
        <f>分析係数表!G16</f>
        <v>3.3443467200273011E-2</v>
      </c>
      <c r="K13" s="69">
        <f t="shared" si="3"/>
        <v>1.0754056625085044E-2</v>
      </c>
      <c r="L13" s="70"/>
      <c r="M13" s="71"/>
      <c r="N13" s="72">
        <f>分析係数表!H16</f>
        <v>1.544069969062719E-2</v>
      </c>
      <c r="O13" s="73">
        <f t="shared" si="4"/>
        <v>0.23552305293225836</v>
      </c>
      <c r="P13" s="67">
        <f>分析係数表!C16</f>
        <v>0.18624360370728099</v>
      </c>
      <c r="Q13" s="73">
        <f t="shared" si="5"/>
        <v>4.3864662134244489E-2</v>
      </c>
      <c r="R13" s="74">
        <v>8.0232680449429036E-2</v>
      </c>
      <c r="S13" s="75">
        <f t="shared" si="6"/>
        <v>0.4017919422533982</v>
      </c>
      <c r="T13" s="76">
        <f>分析係数表!F16</f>
        <v>0.28910915662276826</v>
      </c>
      <c r="U13" s="77">
        <f t="shared" si="7"/>
        <v>0.11616172956270396</v>
      </c>
      <c r="V13" s="78">
        <f>分析係数表!D16</f>
        <v>9.2295282857896288E-3</v>
      </c>
      <c r="W13" s="158">
        <f t="shared" si="8"/>
        <v>0</v>
      </c>
      <c r="X13" s="67">
        <f>分析係数表!E16</f>
        <v>8.9968511021142599E-3</v>
      </c>
      <c r="Y13" s="157">
        <f t="shared" si="9"/>
        <v>0</v>
      </c>
    </row>
    <row r="14" spans="1:25" x14ac:dyDescent="0.15">
      <c r="A14" s="6" t="s">
        <v>2</v>
      </c>
      <c r="B14" s="5" t="s">
        <v>360</v>
      </c>
      <c r="C14" s="81"/>
      <c r="D14" s="67">
        <f>投入係数表!AA14</f>
        <v>3.9038038771567515E-2</v>
      </c>
      <c r="E14" s="68">
        <f t="shared" si="0"/>
        <v>3.9038038771567516</v>
      </c>
      <c r="F14" s="67">
        <f>分析係数表!C17</f>
        <v>8.6758716707685424E-2</v>
      </c>
      <c r="G14" s="68">
        <f t="shared" si="1"/>
        <v>0.33868901466060658</v>
      </c>
      <c r="H14" s="68">
        <v>0.40292566731158813</v>
      </c>
      <c r="I14" s="68">
        <f t="shared" si="2"/>
        <v>0.40292566731158813</v>
      </c>
      <c r="J14" s="67">
        <f>分析係数表!G17</f>
        <v>0.21883055467982124</v>
      </c>
      <c r="K14" s="69">
        <f t="shared" si="3"/>
        <v>8.8172447272531942E-2</v>
      </c>
      <c r="L14" s="70"/>
      <c r="M14" s="71"/>
      <c r="N14" s="72">
        <f>分析係数表!H17</f>
        <v>2.866347284388861E-3</v>
      </c>
      <c r="O14" s="73">
        <f t="shared" si="4"/>
        <v>4.372152018429231E-2</v>
      </c>
      <c r="P14" s="67">
        <f>分析係数表!C17</f>
        <v>8.6758716707685424E-2</v>
      </c>
      <c r="Q14" s="73">
        <f t="shared" si="5"/>
        <v>3.7932229836983669E-3</v>
      </c>
      <c r="R14" s="74">
        <v>7.973958555129371E-3</v>
      </c>
      <c r="S14" s="75">
        <f t="shared" si="6"/>
        <v>0.41089962586671752</v>
      </c>
      <c r="T14" s="76">
        <f>分析係数表!F17</f>
        <v>0.34508465775272146</v>
      </c>
      <c r="U14" s="77">
        <f t="shared" si="7"/>
        <v>0.1417951567629375</v>
      </c>
      <c r="V14" s="78">
        <f>分析係数表!D17</f>
        <v>3.6575301819260796E-2</v>
      </c>
      <c r="W14" s="158">
        <f t="shared" si="8"/>
        <v>0</v>
      </c>
      <c r="X14" s="67">
        <f>分析係数表!E17</f>
        <v>3.5787140923168224E-2</v>
      </c>
      <c r="Y14" s="157">
        <f t="shared" si="9"/>
        <v>0</v>
      </c>
    </row>
    <row r="15" spans="1:25" x14ac:dyDescent="0.15">
      <c r="A15" s="6" t="s">
        <v>3</v>
      </c>
      <c r="B15" s="5" t="s">
        <v>31</v>
      </c>
      <c r="C15" s="81"/>
      <c r="D15" s="67">
        <f>投入係数表!AA15</f>
        <v>4.574423200763884E-3</v>
      </c>
      <c r="E15" s="68">
        <f t="shared" si="0"/>
        <v>0.45744232007638841</v>
      </c>
      <c r="F15" s="67">
        <f>分析係数表!C18</f>
        <v>0.36451017494166671</v>
      </c>
      <c r="G15" s="68">
        <f t="shared" si="1"/>
        <v>0.16674238011676623</v>
      </c>
      <c r="H15" s="68">
        <v>0.27138498452145565</v>
      </c>
      <c r="I15" s="68">
        <f t="shared" si="2"/>
        <v>0.27138498452145565</v>
      </c>
      <c r="J15" s="67">
        <f>分析係数表!G18</f>
        <v>0.21601264645713222</v>
      </c>
      <c r="K15" s="69">
        <f t="shared" si="3"/>
        <v>5.8622588715207501E-2</v>
      </c>
      <c r="L15" s="70"/>
      <c r="M15" s="71"/>
      <c r="N15" s="72">
        <f>分析係数表!H18</f>
        <v>4.846294736294444E-4</v>
      </c>
      <c r="O15" s="73">
        <f t="shared" si="4"/>
        <v>7.39224358073917E-3</v>
      </c>
      <c r="P15" s="67">
        <f>分析係数表!C18</f>
        <v>0.36451017494166671</v>
      </c>
      <c r="Q15" s="73">
        <f t="shared" si="5"/>
        <v>2.6945480008266475E-3</v>
      </c>
      <c r="R15" s="74">
        <v>7.367702778982247E-3</v>
      </c>
      <c r="S15" s="75">
        <f t="shared" si="6"/>
        <v>0.2787526873004379</v>
      </c>
      <c r="T15" s="76">
        <f>分析係数表!F18</f>
        <v>0.4650429076224129</v>
      </c>
      <c r="U15" s="77">
        <f t="shared" si="7"/>
        <v>0.1296319602097569</v>
      </c>
      <c r="V15" s="78">
        <f>分析係数表!D18</f>
        <v>3.2220569090570951E-2</v>
      </c>
      <c r="W15" s="158">
        <f t="shared" si="8"/>
        <v>0</v>
      </c>
      <c r="X15" s="67">
        <f>分析係数表!E18</f>
        <v>3.2765216929248921E-2</v>
      </c>
      <c r="Y15" s="157">
        <f t="shared" si="9"/>
        <v>0</v>
      </c>
    </row>
    <row r="16" spans="1:25" x14ac:dyDescent="0.15">
      <c r="A16" s="6" t="s">
        <v>4</v>
      </c>
      <c r="B16" s="5" t="s">
        <v>32</v>
      </c>
      <c r="C16" s="81"/>
      <c r="D16" s="67">
        <f>投入係数表!AA16</f>
        <v>2.2205937867785846E-5</v>
      </c>
      <c r="E16" s="68">
        <f t="shared" si="0"/>
        <v>2.2205937867785844E-3</v>
      </c>
      <c r="F16" s="67">
        <f>分析係数表!C19</f>
        <v>0.20084535872916243</v>
      </c>
      <c r="G16" s="68">
        <f t="shared" si="1"/>
        <v>4.4599595569729401E-4</v>
      </c>
      <c r="H16" s="68">
        <v>2.716611865905845E-2</v>
      </c>
      <c r="I16" s="68">
        <f t="shared" si="2"/>
        <v>2.716611865905845E-2</v>
      </c>
      <c r="J16" s="67">
        <f>分析係数表!G19</f>
        <v>5.7675100625652016E-2</v>
      </c>
      <c r="K16" s="69">
        <f t="shared" si="3"/>
        <v>1.5668086272695989E-3</v>
      </c>
      <c r="L16" s="70"/>
      <c r="M16" s="71"/>
      <c r="N16" s="72">
        <f>分析係数表!H19</f>
        <v>-1.1304809457757749E-4</v>
      </c>
      <c r="O16" s="73">
        <f t="shared" si="4"/>
        <v>-1.7243669585289517E-3</v>
      </c>
      <c r="P16" s="67">
        <f>分析係数表!C19</f>
        <v>0.20084535872916243</v>
      </c>
      <c r="Q16" s="73">
        <f t="shared" si="5"/>
        <v>-3.4633110036646206E-4</v>
      </c>
      <c r="R16" s="74">
        <v>8.5718778860163617E-4</v>
      </c>
      <c r="S16" s="75">
        <f t="shared" si="6"/>
        <v>2.8023306447660087E-2</v>
      </c>
      <c r="T16" s="76">
        <f>分析係数表!F19</f>
        <v>0.24248712237187039</v>
      </c>
      <c r="U16" s="77">
        <f t="shared" si="7"/>
        <v>6.7952909398381759E-3</v>
      </c>
      <c r="V16" s="78">
        <f>分析係数表!D19</f>
        <v>7.3785483068795456E-3</v>
      </c>
      <c r="W16" s="158">
        <f t="shared" si="8"/>
        <v>0</v>
      </c>
      <c r="X16" s="67">
        <f>分析係数表!E19</f>
        <v>8.3435495944996062E-3</v>
      </c>
      <c r="Y16" s="157">
        <f t="shared" si="9"/>
        <v>0</v>
      </c>
    </row>
    <row r="17" spans="1:25" x14ac:dyDescent="0.15">
      <c r="A17" s="6" t="s">
        <v>5</v>
      </c>
      <c r="B17" s="5" t="s">
        <v>33</v>
      </c>
      <c r="C17" s="81"/>
      <c r="D17" s="67">
        <f>投入係数表!AA17</f>
        <v>2.2205937867785845E-4</v>
      </c>
      <c r="E17" s="68">
        <f t="shared" si="0"/>
        <v>2.2205937867785845E-2</v>
      </c>
      <c r="F17" s="67">
        <f>分析係数表!C20</f>
        <v>4.0655503382211911E-2</v>
      </c>
      <c r="G17" s="68">
        <f t="shared" si="1"/>
        <v>9.0279358208895499E-4</v>
      </c>
      <c r="H17" s="68">
        <v>3.3653603767228187E-3</v>
      </c>
      <c r="I17" s="68">
        <f t="shared" si="2"/>
        <v>3.3653603767228187E-3</v>
      </c>
      <c r="J17" s="67">
        <f>分析係数表!G20</f>
        <v>0.10009738747512385</v>
      </c>
      <c r="K17" s="69">
        <f t="shared" si="3"/>
        <v>3.3686378162225278E-4</v>
      </c>
      <c r="L17" s="70"/>
      <c r="M17" s="71"/>
      <c r="N17" s="72">
        <f>分析係数表!H20</f>
        <v>5.4629207067175944E-4</v>
      </c>
      <c r="O17" s="73">
        <f t="shared" si="4"/>
        <v>8.3328073763004173E-3</v>
      </c>
      <c r="P17" s="67">
        <f>分析係数表!C20</f>
        <v>4.0655503382211911E-2</v>
      </c>
      <c r="Q17" s="73">
        <f t="shared" si="5"/>
        <v>3.3877447847050195E-4</v>
      </c>
      <c r="R17" s="74">
        <v>6.1983533377360565E-4</v>
      </c>
      <c r="S17" s="75">
        <f t="shared" si="6"/>
        <v>3.9851957104964243E-3</v>
      </c>
      <c r="T17" s="76">
        <f>分析係数表!F20</f>
        <v>0.22636236609222171</v>
      </c>
      <c r="U17" s="77">
        <f t="shared" si="7"/>
        <v>9.0209833036854323E-4</v>
      </c>
      <c r="V17" s="78">
        <f>分析係数表!D20</f>
        <v>2.4840863219996893E-2</v>
      </c>
      <c r="W17" s="158">
        <f t="shared" si="8"/>
        <v>0</v>
      </c>
      <c r="X17" s="67">
        <f>分析係数表!E20</f>
        <v>2.6336960663928526E-2</v>
      </c>
      <c r="Y17" s="157">
        <f t="shared" si="9"/>
        <v>0</v>
      </c>
    </row>
    <row r="18" spans="1:25" x14ac:dyDescent="0.15">
      <c r="A18" s="6" t="s">
        <v>6</v>
      </c>
      <c r="B18" s="5" t="s">
        <v>34</v>
      </c>
      <c r="C18" s="81"/>
      <c r="D18" s="67">
        <f>投入係数表!AA18</f>
        <v>7.9941376324029043E-4</v>
      </c>
      <c r="E18" s="68">
        <f t="shared" si="0"/>
        <v>7.9941376324029048E-2</v>
      </c>
      <c r="F18" s="67">
        <f>分析係数表!C21</f>
        <v>0.20026093416848378</v>
      </c>
      <c r="G18" s="68">
        <f t="shared" si="1"/>
        <v>1.6009134701364371E-2</v>
      </c>
      <c r="H18" s="68">
        <v>9.7761056463352286E-2</v>
      </c>
      <c r="I18" s="68">
        <f t="shared" si="2"/>
        <v>9.7761056463352286E-2</v>
      </c>
      <c r="J18" s="67">
        <f>分析係数表!G21</f>
        <v>0.28530595433635869</v>
      </c>
      <c r="K18" s="69">
        <f t="shared" si="3"/>
        <v>2.7891811511207371E-2</v>
      </c>
      <c r="L18" s="70"/>
      <c r="M18" s="71"/>
      <c r="N18" s="72">
        <f>分析係数表!H21</f>
        <v>9.3136214282663271E-4</v>
      </c>
      <c r="O18" s="73">
        <f t="shared" si="4"/>
        <v>1.4206432328789658E-2</v>
      </c>
      <c r="P18" s="67">
        <f>分析係数表!C21</f>
        <v>0.20026093416848378</v>
      </c>
      <c r="Q18" s="73">
        <f t="shared" si="5"/>
        <v>2.8449934093647657E-3</v>
      </c>
      <c r="R18" s="74">
        <v>8.4425666580534176E-3</v>
      </c>
      <c r="S18" s="75">
        <f t="shared" si="6"/>
        <v>0.1062036231214057</v>
      </c>
      <c r="T18" s="76">
        <f>分析係数表!F21</f>
        <v>0.42843035575162391</v>
      </c>
      <c r="U18" s="77">
        <f t="shared" si="7"/>
        <v>4.5500856036015239E-2</v>
      </c>
      <c r="V18" s="78">
        <f>分析係数表!D21</f>
        <v>6.0977485770431279E-2</v>
      </c>
      <c r="W18" s="158">
        <f t="shared" si="8"/>
        <v>0</v>
      </c>
      <c r="X18" s="67">
        <f>分析係数表!E21</f>
        <v>5.1608549154661891E-2</v>
      </c>
      <c r="Y18" s="157">
        <f t="shared" si="9"/>
        <v>0</v>
      </c>
    </row>
    <row r="19" spans="1:25" x14ac:dyDescent="0.15">
      <c r="A19" s="6" t="s">
        <v>7</v>
      </c>
      <c r="B19" s="5" t="s">
        <v>266</v>
      </c>
      <c r="C19" s="81"/>
      <c r="D19" s="67">
        <f>投入係数表!AA19</f>
        <v>1.0658850176537206E-2</v>
      </c>
      <c r="E19" s="68">
        <f t="shared" si="0"/>
        <v>1.0658850176537207</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6.6133391875400132E-4</v>
      </c>
      <c r="P19" s="67">
        <f>分析係数表!C22</f>
        <v>0</v>
      </c>
      <c r="Q19" s="73">
        <f t="shared" si="5"/>
        <v>0</v>
      </c>
      <c r="R19" s="74">
        <v>0</v>
      </c>
      <c r="S19" s="75">
        <f t="shared" si="6"/>
        <v>0</v>
      </c>
      <c r="T19" s="76">
        <f>分析係数表!F22</f>
        <v>0.41838413471300051</v>
      </c>
      <c r="U19" s="77">
        <f t="shared" si="7"/>
        <v>0</v>
      </c>
      <c r="V19" s="78">
        <f>分析係数表!D22</f>
        <v>3.026450367845886E-2</v>
      </c>
      <c r="W19" s="158">
        <f t="shared" si="8"/>
        <v>0</v>
      </c>
      <c r="X19" s="67">
        <f>分析係数表!E22</f>
        <v>3.1513111329121969E-2</v>
      </c>
      <c r="Y19" s="157">
        <f t="shared" si="9"/>
        <v>0</v>
      </c>
    </row>
    <row r="20" spans="1:25" x14ac:dyDescent="0.15">
      <c r="A20" s="6" t="s">
        <v>8</v>
      </c>
      <c r="B20" s="5" t="s">
        <v>267</v>
      </c>
      <c r="C20" s="81"/>
      <c r="D20" s="67">
        <f>投入係数表!AA20</f>
        <v>2.2205937867785845E-4</v>
      </c>
      <c r="E20" s="68">
        <f t="shared" si="0"/>
        <v>2.2205937867785845E-2</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3.478126535669192E-4</v>
      </c>
      <c r="P20" s="67">
        <f>分析係数表!C23</f>
        <v>0</v>
      </c>
      <c r="Q20" s="73">
        <f t="shared" si="5"/>
        <v>0</v>
      </c>
      <c r="R20" s="74">
        <v>0</v>
      </c>
      <c r="S20" s="75">
        <f t="shared" si="6"/>
        <v>0</v>
      </c>
      <c r="T20" s="76">
        <f>分析係数表!F23</f>
        <v>0.44514084879880428</v>
      </c>
      <c r="U20" s="77">
        <f t="shared" si="7"/>
        <v>0</v>
      </c>
      <c r="V20" s="78">
        <f>分析係数表!D23</f>
        <v>3.0368931406207365E-2</v>
      </c>
      <c r="W20" s="158">
        <f t="shared" si="8"/>
        <v>0</v>
      </c>
      <c r="X20" s="67">
        <f>分析係数表!E23</f>
        <v>2.9261200503365954E-2</v>
      </c>
      <c r="Y20" s="157">
        <f t="shared" si="9"/>
        <v>0</v>
      </c>
    </row>
    <row r="21" spans="1:25" x14ac:dyDescent="0.15">
      <c r="A21" s="6" t="s">
        <v>9</v>
      </c>
      <c r="B21" s="5" t="s">
        <v>268</v>
      </c>
      <c r="C21" s="81"/>
      <c r="D21" s="67">
        <f>投入係数表!AA21</f>
        <v>6.661781360335754E-5</v>
      </c>
      <c r="E21" s="68">
        <f t="shared" si="0"/>
        <v>6.6617813603357537E-3</v>
      </c>
      <c r="F21" s="67">
        <f>分析係数表!C24</f>
        <v>0.65025853558407531</v>
      </c>
      <c r="G21" s="68">
        <f t="shared" si="1"/>
        <v>4.3318801917532164E-3</v>
      </c>
      <c r="H21" s="68">
        <v>5.2094202728641903E-2</v>
      </c>
      <c r="I21" s="68">
        <f t="shared" si="2"/>
        <v>5.2094202728641903E-2</v>
      </c>
      <c r="J21" s="67">
        <f>分析係数表!G24</f>
        <v>0.20860957299762456</v>
      </c>
      <c r="K21" s="69">
        <f t="shared" si="3"/>
        <v>1.0867349386873676E-2</v>
      </c>
      <c r="L21" s="70"/>
      <c r="M21" s="71"/>
      <c r="N21" s="72">
        <f>分析係数表!H24</f>
        <v>1.012294301444671E-3</v>
      </c>
      <c r="O21" s="73">
        <f t="shared" si="4"/>
        <v>1.5440922310463793E-2</v>
      </c>
      <c r="P21" s="67">
        <f>分析係数表!C24</f>
        <v>0.65025853558407531</v>
      </c>
      <c r="Q21" s="73">
        <f t="shared" si="5"/>
        <v>1.0040591529669662E-2</v>
      </c>
      <c r="R21" s="74">
        <v>2.0952494796052226E-2</v>
      </c>
      <c r="S21" s="75">
        <f t="shared" si="6"/>
        <v>7.3046697524694129E-2</v>
      </c>
      <c r="T21" s="76">
        <f>分析係数表!F24</f>
        <v>0.3934811577649211</v>
      </c>
      <c r="U21" s="77">
        <f t="shared" si="7"/>
        <v>2.8742499112920643E-2</v>
      </c>
      <c r="V21" s="78">
        <f>分析係数表!D24</f>
        <v>3.4084043072695518E-2</v>
      </c>
      <c r="W21" s="158">
        <f t="shared" si="8"/>
        <v>0</v>
      </c>
      <c r="X21" s="67">
        <f>分析係数表!E24</f>
        <v>3.4423393671525172E-2</v>
      </c>
      <c r="Y21" s="157">
        <f t="shared" si="9"/>
        <v>0</v>
      </c>
    </row>
    <row r="22" spans="1:25" x14ac:dyDescent="0.15">
      <c r="A22" s="6" t="s">
        <v>10</v>
      </c>
      <c r="B22" s="5" t="s">
        <v>269</v>
      </c>
      <c r="C22" s="81"/>
      <c r="D22" s="67">
        <f>投入係数表!AA22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6.5692502596230804E-3</v>
      </c>
      <c r="P22" s="67">
        <f>分析係数表!C25</f>
        <v>0</v>
      </c>
      <c r="Q22" s="73">
        <f t="shared" si="5"/>
        <v>0</v>
      </c>
      <c r="R22" s="74">
        <v>0</v>
      </c>
      <c r="S22" s="75">
        <f t="shared" si="6"/>
        <v>0</v>
      </c>
      <c r="T22" s="76">
        <f>分析係数表!F25</f>
        <v>0.35048596602779541</v>
      </c>
      <c r="U22" s="77">
        <f t="shared" si="7"/>
        <v>0</v>
      </c>
      <c r="V22" s="78">
        <f>分析係数表!D25</f>
        <v>2.3003905895176674E-2</v>
      </c>
      <c r="W22" s="158">
        <f t="shared" si="8"/>
        <v>0</v>
      </c>
      <c r="X22" s="67">
        <f>分析係数表!E25</f>
        <v>2.2123944045780726E-2</v>
      </c>
      <c r="Y22" s="157">
        <f t="shared" si="9"/>
        <v>0</v>
      </c>
    </row>
    <row r="23" spans="1:25" x14ac:dyDescent="0.15">
      <c r="A23" s="6" t="s">
        <v>11</v>
      </c>
      <c r="B23" s="5" t="s">
        <v>35</v>
      </c>
      <c r="C23" s="81"/>
      <c r="D23" s="67">
        <f>投入係数表!AA23</f>
        <v>1.3323562720671508E-4</v>
      </c>
      <c r="E23" s="68">
        <f t="shared" si="0"/>
        <v>1.3323562720671507E-2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0.14761462943566164</v>
      </c>
      <c r="P23" s="67">
        <f>分析係数表!C26</f>
        <v>0</v>
      </c>
      <c r="Q23" s="73">
        <f t="shared" si="5"/>
        <v>0</v>
      </c>
      <c r="R23" s="74">
        <v>0</v>
      </c>
      <c r="S23" s="75">
        <f t="shared" si="6"/>
        <v>0</v>
      </c>
      <c r="T23" s="76">
        <f>分析係数表!F26</f>
        <v>0.33616183802743088</v>
      </c>
      <c r="U23" s="77">
        <f t="shared" si="7"/>
        <v>0</v>
      </c>
      <c r="V23" s="78">
        <f>分析係数表!D26</f>
        <v>2.7602951782442934E-2</v>
      </c>
      <c r="W23" s="158">
        <f t="shared" si="8"/>
        <v>0</v>
      </c>
      <c r="X23" s="67">
        <f>分析係数表!E26</f>
        <v>3.0142035365695308E-2</v>
      </c>
      <c r="Y23" s="157">
        <f t="shared" si="9"/>
        <v>0</v>
      </c>
    </row>
    <row r="24" spans="1:25" x14ac:dyDescent="0.15">
      <c r="A24" s="6" t="s">
        <v>12</v>
      </c>
      <c r="B24" s="5" t="s">
        <v>361</v>
      </c>
      <c r="C24" s="81"/>
      <c r="D24" s="67">
        <f>投入係数表!AA24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0.13784648251717663</v>
      </c>
      <c r="P24" s="67">
        <f>分析係数表!C27</f>
        <v>0</v>
      </c>
      <c r="Q24" s="73">
        <f t="shared" si="5"/>
        <v>0</v>
      </c>
      <c r="R24" s="74">
        <v>0</v>
      </c>
      <c r="S24" s="75">
        <f t="shared" si="6"/>
        <v>0</v>
      </c>
      <c r="T24" s="76">
        <f>分析係数表!F27</f>
        <v>0.32350039213702025</v>
      </c>
      <c r="U24" s="77">
        <f t="shared" si="7"/>
        <v>0</v>
      </c>
      <c r="V24" s="78">
        <f>分析係数表!D27</f>
        <v>1.8544286184127304E-2</v>
      </c>
      <c r="W24" s="158">
        <f t="shared" si="8"/>
        <v>0</v>
      </c>
      <c r="X24" s="67">
        <f>分析係数表!E27</f>
        <v>2.1504288208060312E-2</v>
      </c>
      <c r="Y24" s="157">
        <f t="shared" si="9"/>
        <v>0</v>
      </c>
    </row>
    <row r="25" spans="1:25" x14ac:dyDescent="0.15">
      <c r="A25" s="6" t="s">
        <v>13</v>
      </c>
      <c r="B25" s="5" t="s">
        <v>189</v>
      </c>
      <c r="C25" s="81"/>
      <c r="D25" s="67">
        <f>投入係数表!AA25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0.11203976337646493</v>
      </c>
      <c r="P25" s="67">
        <f>分析係数表!C28</f>
        <v>0</v>
      </c>
      <c r="Q25" s="73">
        <f t="shared" si="5"/>
        <v>0</v>
      </c>
      <c r="R25" s="74">
        <v>0</v>
      </c>
      <c r="S25" s="75">
        <f t="shared" si="6"/>
        <v>0</v>
      </c>
      <c r="T25" s="76">
        <f>分析係数表!F28</f>
        <v>0.21398822818403973</v>
      </c>
      <c r="U25" s="77">
        <f t="shared" si="7"/>
        <v>0</v>
      </c>
      <c r="V25" s="78">
        <f>分析係数表!D28</f>
        <v>4.8519326273747276E-2</v>
      </c>
      <c r="W25" s="158">
        <f t="shared" si="8"/>
        <v>0</v>
      </c>
      <c r="X25" s="67">
        <f>分析係数表!E28</f>
        <v>4.7520824027117221E-2</v>
      </c>
      <c r="Y25" s="157">
        <f t="shared" si="9"/>
        <v>0</v>
      </c>
    </row>
    <row r="26" spans="1:25" x14ac:dyDescent="0.15">
      <c r="A26" s="6" t="s">
        <v>14</v>
      </c>
      <c r="B26" s="5" t="s">
        <v>50</v>
      </c>
      <c r="C26" s="81"/>
      <c r="D26" s="67">
        <f>投入係数表!AA26</f>
        <v>3.4197144316390204E-3</v>
      </c>
      <c r="E26" s="68">
        <f t="shared" si="0"/>
        <v>0.34197144316390204</v>
      </c>
      <c r="F26" s="67">
        <f>分析係数表!C29</f>
        <v>0.21798273531536294</v>
      </c>
      <c r="G26" s="68">
        <f t="shared" si="1"/>
        <v>7.4543870580609545E-2</v>
      </c>
      <c r="H26" s="68">
        <v>0.14623486375799225</v>
      </c>
      <c r="I26" s="68">
        <f t="shared" si="2"/>
        <v>0.14623486375799225</v>
      </c>
      <c r="J26" s="67">
        <f>分析係数表!G29</f>
        <v>0.25500731246508535</v>
      </c>
      <c r="K26" s="69">
        <f t="shared" si="3"/>
        <v>3.7290959595623514E-2</v>
      </c>
      <c r="L26" s="70"/>
      <c r="M26" s="71"/>
      <c r="N26" s="72">
        <f>分析係数表!H29</f>
        <v>1.0983971257521954E-2</v>
      </c>
      <c r="O26" s="73">
        <f t="shared" si="4"/>
        <v>0.16754282485411556</v>
      </c>
      <c r="P26" s="67">
        <f>分析係数表!C29</f>
        <v>0.21798273531536294</v>
      </c>
      <c r="Q26" s="73">
        <f t="shared" si="5"/>
        <v>3.6521443244162885E-2</v>
      </c>
      <c r="R26" s="74">
        <v>5.6328794059968344E-2</v>
      </c>
      <c r="S26" s="75">
        <f t="shared" si="6"/>
        <v>0.2025636578179606</v>
      </c>
      <c r="T26" s="76">
        <f>分析係数表!F29</f>
        <v>0.40506035137493174</v>
      </c>
      <c r="U26" s="77">
        <f t="shared" si="7"/>
        <v>8.2050506411534552E-2</v>
      </c>
      <c r="V26" s="78">
        <f>分析係数表!D29</f>
        <v>7.067670116811138E-2</v>
      </c>
      <c r="W26" s="158">
        <f t="shared" si="8"/>
        <v>0</v>
      </c>
      <c r="X26" s="67">
        <f>分析係数表!E29</f>
        <v>5.1745890269086159E-2</v>
      </c>
      <c r="Y26" s="157">
        <f t="shared" si="9"/>
        <v>0</v>
      </c>
    </row>
    <row r="27" spans="1:25" x14ac:dyDescent="0.15">
      <c r="A27" s="6" t="s">
        <v>15</v>
      </c>
      <c r="B27" s="5" t="s">
        <v>36</v>
      </c>
      <c r="C27" s="81"/>
      <c r="D27" s="67">
        <f>投入係数表!AA27</f>
        <v>3.0244487375924323E-2</v>
      </c>
      <c r="E27" s="68">
        <f t="shared" si="0"/>
        <v>3.0244487375924325</v>
      </c>
      <c r="F27" s="67">
        <f>分析係数表!C30</f>
        <v>1</v>
      </c>
      <c r="G27" s="68">
        <f t="shared" si="1"/>
        <v>3.0244487375924325</v>
      </c>
      <c r="H27" s="68">
        <v>3.4678564748476557</v>
      </c>
      <c r="I27" s="68">
        <f t="shared" si="2"/>
        <v>3.4678564748476557</v>
      </c>
      <c r="J27" s="67">
        <f>分析係数表!G30</f>
        <v>0.34480244300890089</v>
      </c>
      <c r="K27" s="69">
        <f t="shared" si="3"/>
        <v>1.1957253845317068</v>
      </c>
      <c r="L27" s="70"/>
      <c r="M27" s="71"/>
      <c r="N27" s="72">
        <f>分析係数表!H30</f>
        <v>0</v>
      </c>
      <c r="O27" s="73">
        <f t="shared" si="4"/>
        <v>0</v>
      </c>
      <c r="P27" s="67">
        <f>分析係数表!C30</f>
        <v>1</v>
      </c>
      <c r="Q27" s="73">
        <f t="shared" si="5"/>
        <v>0</v>
      </c>
      <c r="R27" s="74">
        <v>9.352012676220367E-2</v>
      </c>
      <c r="S27" s="75">
        <f t="shared" si="6"/>
        <v>3.5613766016098594</v>
      </c>
      <c r="T27" s="76">
        <f>分析係数表!F30</f>
        <v>0.4506615325054556</v>
      </c>
      <c r="U27" s="77">
        <f t="shared" si="7"/>
        <v>1.6049754371105707</v>
      </c>
      <c r="V27" s="78">
        <f>分析係数表!D30</f>
        <v>9.0118070661845004E-2</v>
      </c>
      <c r="W27" s="158">
        <f t="shared" si="8"/>
        <v>0</v>
      </c>
      <c r="X27" s="67">
        <f>分析係数表!E30</f>
        <v>6.5635899314422819E-2</v>
      </c>
      <c r="Y27" s="157">
        <f t="shared" si="9"/>
        <v>0</v>
      </c>
    </row>
    <row r="28" spans="1:25" x14ac:dyDescent="0.15">
      <c r="A28" s="6" t="s">
        <v>16</v>
      </c>
      <c r="B28" s="5" t="s">
        <v>190</v>
      </c>
      <c r="C28" s="81"/>
      <c r="D28" s="67">
        <f>投入係数表!AA28</f>
        <v>4.3434814469389113E-2</v>
      </c>
      <c r="E28" s="68">
        <f t="shared" si="0"/>
        <v>4.3434814469389114</v>
      </c>
      <c r="F28" s="67">
        <f>分析係数表!C31</f>
        <v>0.99579475994795519</v>
      </c>
      <c r="G28" s="68">
        <f t="shared" si="1"/>
        <v>4.3252160647929303</v>
      </c>
      <c r="H28" s="68">
        <v>5.4373945609574701</v>
      </c>
      <c r="I28" s="68">
        <f t="shared" si="2"/>
        <v>5.4373945609574701</v>
      </c>
      <c r="J28" s="67">
        <f>分析係数表!G31</f>
        <v>7.0701677135993485E-2</v>
      </c>
      <c r="K28" s="69">
        <f t="shared" si="3"/>
        <v>0.3844329147098221</v>
      </c>
      <c r="L28" s="70"/>
      <c r="M28" s="71"/>
      <c r="N28" s="72">
        <f>分析係数表!H31</f>
        <v>0.174828557104864</v>
      </c>
      <c r="O28" s="73">
        <f t="shared" si="4"/>
        <v>2.6667286025952555</v>
      </c>
      <c r="P28" s="67">
        <f>分析係数表!C31</f>
        <v>0.99579475994795519</v>
      </c>
      <c r="Q28" s="73">
        <f t="shared" si="5"/>
        <v>2.6555143686676885</v>
      </c>
      <c r="R28" s="74">
        <v>3.0392769472425623</v>
      </c>
      <c r="S28" s="75">
        <f t="shared" si="6"/>
        <v>8.4766715082000328</v>
      </c>
      <c r="T28" s="76">
        <f>分析係数表!F31</f>
        <v>0.32317167652288298</v>
      </c>
      <c r="U28" s="77">
        <f t="shared" si="7"/>
        <v>2.7394201426387594</v>
      </c>
      <c r="V28" s="78">
        <f>分析係数表!D31</f>
        <v>3.4133535474018049E-3</v>
      </c>
      <c r="W28" s="158">
        <f t="shared" si="8"/>
        <v>0</v>
      </c>
      <c r="X28" s="67">
        <f>分析係数表!E31</f>
        <v>2.9797171888324703E-3</v>
      </c>
      <c r="Y28" s="157">
        <f t="shared" si="9"/>
        <v>0</v>
      </c>
    </row>
    <row r="29" spans="1:25" x14ac:dyDescent="0.15">
      <c r="A29" s="6" t="s">
        <v>17</v>
      </c>
      <c r="B29" s="5" t="s">
        <v>270</v>
      </c>
      <c r="C29" s="66">
        <f>最終需要_まとめ!C30</f>
        <v>100</v>
      </c>
      <c r="D29" s="67">
        <f>投入係数表!AA29</f>
        <v>9.2532143095063621E-2</v>
      </c>
      <c r="E29" s="68">
        <f t="shared" si="0"/>
        <v>9.2532143095063617</v>
      </c>
      <c r="F29" s="67">
        <f>分析係数表!C32</f>
        <v>0.99964031202931458</v>
      </c>
      <c r="G29" s="68">
        <f t="shared" si="1"/>
        <v>9.2498860396290574</v>
      </c>
      <c r="H29" s="68">
        <v>10.230587991784862</v>
      </c>
      <c r="I29" s="68">
        <f t="shared" si="2"/>
        <v>110.23058799178486</v>
      </c>
      <c r="J29" s="67">
        <f>分析係数表!G32</f>
        <v>0.14056358670308441</v>
      </c>
      <c r="K29" s="69">
        <f t="shared" si="3"/>
        <v>15.494406812515226</v>
      </c>
      <c r="L29" s="70"/>
      <c r="M29" s="71"/>
      <c r="N29" s="72">
        <f>分析係数表!H32</f>
        <v>5.58720937888101E-3</v>
      </c>
      <c r="O29" s="73">
        <f t="shared" si="4"/>
        <v>8.5223897663432302E-2</v>
      </c>
      <c r="P29" s="67">
        <f>分析係数表!C32</f>
        <v>0.99964031202931458</v>
      </c>
      <c r="Q29" s="73">
        <f t="shared" si="5"/>
        <v>8.5193243652627842E-2</v>
      </c>
      <c r="R29" s="74">
        <v>0.12397138642525415</v>
      </c>
      <c r="S29" s="75">
        <f t="shared" si="6"/>
        <v>110.35455937821011</v>
      </c>
      <c r="T29" s="76">
        <f>分析係数表!F32</f>
        <v>0.48930784091666113</v>
      </c>
      <c r="U29" s="77">
        <f t="shared" si="7"/>
        <v>53.997351184661468</v>
      </c>
      <c r="V29" s="78">
        <f>分析係数表!D32</f>
        <v>1.9141518442031401E-2</v>
      </c>
      <c r="W29" s="158">
        <f t="shared" si="8"/>
        <v>2</v>
      </c>
      <c r="X29" s="67">
        <f>分析係数表!E32</f>
        <v>2.8623453911575954E-2</v>
      </c>
      <c r="Y29" s="157">
        <f t="shared" si="9"/>
        <v>3</v>
      </c>
    </row>
    <row r="30" spans="1:25" x14ac:dyDescent="0.15">
      <c r="A30" s="6" t="s">
        <v>18</v>
      </c>
      <c r="B30" s="5" t="s">
        <v>271</v>
      </c>
      <c r="C30" s="81"/>
      <c r="D30" s="67">
        <f>投入係数表!AA30</f>
        <v>2.0873581595718697E-3</v>
      </c>
      <c r="E30" s="68">
        <f t="shared" si="0"/>
        <v>0.20873581595718696</v>
      </c>
      <c r="F30" s="67">
        <f>分析係数表!C33</f>
        <v>0.86108134654879898</v>
      </c>
      <c r="G30" s="68">
        <f t="shared" si="1"/>
        <v>0.17973851747737682</v>
      </c>
      <c r="H30" s="68">
        <v>0.27796789507279451</v>
      </c>
      <c r="I30" s="68">
        <f t="shared" si="2"/>
        <v>0.27796789507279451</v>
      </c>
      <c r="J30" s="67">
        <f>分析係数表!G33</f>
        <v>0.50957339603627816</v>
      </c>
      <c r="K30" s="69">
        <f t="shared" si="3"/>
        <v>0.14164504428129973</v>
      </c>
      <c r="L30" s="70"/>
      <c r="M30" s="71"/>
      <c r="N30" s="72">
        <f>分析係数表!H33</f>
        <v>9.6636851302253027E-4</v>
      </c>
      <c r="O30" s="73">
        <f t="shared" si="4"/>
        <v>1.4740398233561406E-2</v>
      </c>
      <c r="P30" s="67">
        <f>分析係数表!C33</f>
        <v>0.86108134654879898</v>
      </c>
      <c r="Q30" s="73">
        <f t="shared" si="5"/>
        <v>1.2692681959620594E-2</v>
      </c>
      <c r="R30" s="74">
        <v>6.7405843760424008E-2</v>
      </c>
      <c r="S30" s="75">
        <f t="shared" si="6"/>
        <v>0.34537373883321854</v>
      </c>
      <c r="T30" s="76">
        <f>分析係数表!F33</f>
        <v>0.6614299372109248</v>
      </c>
      <c r="U30" s="77">
        <f t="shared" si="7"/>
        <v>0.22844053039075807</v>
      </c>
      <c r="V30" s="78">
        <f>分析係数表!D33</f>
        <v>9.444200408258184E-2</v>
      </c>
      <c r="W30" s="158">
        <f t="shared" si="8"/>
        <v>0</v>
      </c>
      <c r="X30" s="67">
        <f>分析係数表!E33</f>
        <v>9.1832252396578898E-2</v>
      </c>
      <c r="Y30" s="157">
        <f t="shared" si="9"/>
        <v>0</v>
      </c>
    </row>
    <row r="31" spans="1:25" x14ac:dyDescent="0.15">
      <c r="A31" s="6" t="s">
        <v>19</v>
      </c>
      <c r="B31" s="5" t="s">
        <v>272</v>
      </c>
      <c r="C31" s="81"/>
      <c r="D31" s="67">
        <f>投入係数表!AA31</f>
        <v>1.8364310616658896E-2</v>
      </c>
      <c r="E31" s="68">
        <f t="shared" si="0"/>
        <v>1.8364310616658897</v>
      </c>
      <c r="F31" s="67">
        <f>分析係数表!C34</f>
        <v>0.32336264537596071</v>
      </c>
      <c r="G31" s="68">
        <f t="shared" si="1"/>
        <v>0.5938332061508661</v>
      </c>
      <c r="H31" s="68">
        <v>0.90530290169653871</v>
      </c>
      <c r="I31" s="68">
        <f t="shared" si="2"/>
        <v>0.90530290169653871</v>
      </c>
      <c r="J31" s="67">
        <f>分析係数表!G34</f>
        <v>0.42577322034702936</v>
      </c>
      <c r="K31" s="69">
        <f t="shared" si="3"/>
        <v>0.38545373184484544</v>
      </c>
      <c r="L31" s="70"/>
      <c r="M31" s="71"/>
      <c r="N31" s="72">
        <f>分析係数表!H34</f>
        <v>0.1563846962426603</v>
      </c>
      <c r="O31" s="73">
        <f t="shared" si="4"/>
        <v>2.3853971535573031</v>
      </c>
      <c r="P31" s="67">
        <f>分析係数表!C34</f>
        <v>0.32336264537596071</v>
      </c>
      <c r="Q31" s="73">
        <f t="shared" si="5"/>
        <v>0.77134833384657631</v>
      </c>
      <c r="R31" s="74">
        <v>0.86889069526293727</v>
      </c>
      <c r="S31" s="75">
        <f t="shared" si="6"/>
        <v>1.774193596959476</v>
      </c>
      <c r="T31" s="76">
        <f>分析係数表!F34</f>
        <v>0.70466108064911737</v>
      </c>
      <c r="U31" s="77">
        <f t="shared" si="7"/>
        <v>1.2502051773142089</v>
      </c>
      <c r="V31" s="78">
        <f>分析係数表!D34</f>
        <v>0.17673178412336712</v>
      </c>
      <c r="W31" s="158">
        <f t="shared" si="8"/>
        <v>0</v>
      </c>
      <c r="X31" s="67">
        <f>分析係数表!E34</f>
        <v>0.12868570343468869</v>
      </c>
      <c r="Y31" s="157">
        <f t="shared" si="9"/>
        <v>0</v>
      </c>
    </row>
    <row r="32" spans="1:25" x14ac:dyDescent="0.15">
      <c r="A32" s="6" t="s">
        <v>20</v>
      </c>
      <c r="B32" s="5" t="s">
        <v>37</v>
      </c>
      <c r="C32" s="81"/>
      <c r="D32" s="67">
        <f>投入係数表!AA32</f>
        <v>2.3782559456398639E-2</v>
      </c>
      <c r="E32" s="68">
        <f t="shared" si="0"/>
        <v>2.378255945639864</v>
      </c>
      <c r="F32" s="67">
        <f>分析係数表!C35</f>
        <v>0.71309503437584931</v>
      </c>
      <c r="G32" s="68">
        <f t="shared" si="1"/>
        <v>1.6959225053106268</v>
      </c>
      <c r="H32" s="68">
        <v>2.1651375709124312</v>
      </c>
      <c r="I32" s="68">
        <f t="shared" si="2"/>
        <v>2.1651375709124312</v>
      </c>
      <c r="J32" s="67">
        <f>分析係数表!G35</f>
        <v>0.31495703902204752</v>
      </c>
      <c r="K32" s="69">
        <f t="shared" si="3"/>
        <v>0.68192531840996773</v>
      </c>
      <c r="L32" s="70"/>
      <c r="M32" s="71"/>
      <c r="N32" s="72">
        <f>分析係数表!H35</f>
        <v>4.5217953193592612E-2</v>
      </c>
      <c r="O32" s="73">
        <f t="shared" si="4"/>
        <v>0.68972718833250646</v>
      </c>
      <c r="P32" s="67">
        <f>分析係数表!C35</f>
        <v>0.71309503437584931</v>
      </c>
      <c r="Q32" s="73">
        <f t="shared" si="5"/>
        <v>0.49184103307392657</v>
      </c>
      <c r="R32" s="74">
        <v>0.73933835781090462</v>
      </c>
      <c r="S32" s="75">
        <f t="shared" si="6"/>
        <v>2.9044759287233357</v>
      </c>
      <c r="T32" s="76">
        <f>分析係数表!F35</f>
        <v>0.6471226839613694</v>
      </c>
      <c r="U32" s="77">
        <f t="shared" si="7"/>
        <v>1.879552258496636</v>
      </c>
      <c r="V32" s="78">
        <f>分析係数表!D35</f>
        <v>5.1528958806697799E-2</v>
      </c>
      <c r="W32" s="158">
        <f t="shared" si="8"/>
        <v>0</v>
      </c>
      <c r="X32" s="67">
        <f>分析係数表!E35</f>
        <v>4.6060464196494511E-2</v>
      </c>
      <c r="Y32" s="157">
        <f t="shared" si="9"/>
        <v>0</v>
      </c>
    </row>
    <row r="33" spans="1:25" x14ac:dyDescent="0.15">
      <c r="A33" s="6" t="s">
        <v>21</v>
      </c>
      <c r="B33" s="5" t="s">
        <v>38</v>
      </c>
      <c r="C33" s="81"/>
      <c r="D33" s="67">
        <f>投入係数表!AA33</f>
        <v>2.2205937867785845E-4</v>
      </c>
      <c r="E33" s="68">
        <f t="shared" si="0"/>
        <v>2.2205937867785845E-2</v>
      </c>
      <c r="F33" s="67">
        <f>分析係数表!C36</f>
        <v>0.97060797996518033</v>
      </c>
      <c r="G33" s="68">
        <f t="shared" si="1"/>
        <v>2.1553260497083924E-2</v>
      </c>
      <c r="H33" s="68">
        <v>0.23188664246375673</v>
      </c>
      <c r="I33" s="68">
        <f t="shared" si="2"/>
        <v>0.23188664246375673</v>
      </c>
      <c r="J33" s="67">
        <f>分析係数表!G36</f>
        <v>5.0335711627756477E-2</v>
      </c>
      <c r="K33" s="69">
        <f t="shared" si="3"/>
        <v>1.1672179165384329E-2</v>
      </c>
      <c r="L33" s="70"/>
      <c r="M33" s="71"/>
      <c r="N33" s="72">
        <f>分析係数表!H36</f>
        <v>0.16953071230897843</v>
      </c>
      <c r="O33" s="73">
        <f t="shared" si="4"/>
        <v>2.5859184964932846</v>
      </c>
      <c r="P33" s="67">
        <f>分析係数表!C36</f>
        <v>0.97060797996518033</v>
      </c>
      <c r="Q33" s="73">
        <f t="shared" si="5"/>
        <v>2.5099131282359433</v>
      </c>
      <c r="R33" s="74">
        <v>2.660598078988667</v>
      </c>
      <c r="S33" s="75">
        <f t="shared" si="6"/>
        <v>2.8924847214524236</v>
      </c>
      <c r="T33" s="76">
        <f>分析係数表!F36</f>
        <v>0.84929702794091477</v>
      </c>
      <c r="U33" s="77">
        <f t="shared" si="7"/>
        <v>2.4565786772940483</v>
      </c>
      <c r="V33" s="78">
        <f>分析係数表!D36</f>
        <v>1.3965603714669384E-2</v>
      </c>
      <c r="W33" s="158">
        <f t="shared" si="8"/>
        <v>0</v>
      </c>
      <c r="X33" s="67">
        <f>分析係数表!E36</f>
        <v>6.2304842336876505E-3</v>
      </c>
      <c r="Y33" s="157">
        <f t="shared" si="9"/>
        <v>0</v>
      </c>
    </row>
    <row r="34" spans="1:25" x14ac:dyDescent="0.15">
      <c r="A34" s="6" t="s">
        <v>22</v>
      </c>
      <c r="B34" s="5" t="s">
        <v>373</v>
      </c>
      <c r="C34" s="81"/>
      <c r="D34" s="67">
        <f>投入係数表!AA34</f>
        <v>1.2568560833166788E-2</v>
      </c>
      <c r="E34" s="68">
        <f t="shared" si="0"/>
        <v>1.2568560833166789</v>
      </c>
      <c r="F34" s="67">
        <f>分析係数表!C37</f>
        <v>0.36942311263039118</v>
      </c>
      <c r="G34" s="68">
        <f t="shared" si="1"/>
        <v>0.46431168642728976</v>
      </c>
      <c r="H34" s="68">
        <v>0.77066453703895266</v>
      </c>
      <c r="I34" s="68">
        <f t="shared" si="2"/>
        <v>0.77066453703895266</v>
      </c>
      <c r="J34" s="67">
        <f>分析係数表!G37</f>
        <v>0.39597111115274369</v>
      </c>
      <c r="K34" s="69">
        <f t="shared" si="3"/>
        <v>0.30516089305732891</v>
      </c>
      <c r="L34" s="70"/>
      <c r="M34" s="71"/>
      <c r="N34" s="72">
        <f>分析係数表!H37</f>
        <v>4.1543568960461748E-2</v>
      </c>
      <c r="O34" s="73">
        <f t="shared" si="4"/>
        <v>0.6336803634105469</v>
      </c>
      <c r="P34" s="67">
        <f>分析係数表!C37</f>
        <v>0.36942311263039118</v>
      </c>
      <c r="Q34" s="73">
        <f t="shared" si="5"/>
        <v>0.23409617226388169</v>
      </c>
      <c r="R34" s="74">
        <v>0.3345481517849756</v>
      </c>
      <c r="S34" s="75">
        <f t="shared" si="6"/>
        <v>1.1052126888239282</v>
      </c>
      <c r="T34" s="76">
        <f>分析係数表!F37</f>
        <v>0.66956741667759523</v>
      </c>
      <c r="U34" s="77">
        <f t="shared" si="7"/>
        <v>0.74001440493513648</v>
      </c>
      <c r="V34" s="78">
        <f>分析係数表!D37</f>
        <v>7.9659778556307029E-2</v>
      </c>
      <c r="W34" s="158">
        <f t="shared" si="8"/>
        <v>0</v>
      </c>
      <c r="X34" s="67">
        <f>分析係数表!E37</f>
        <v>7.2943402589130152E-2</v>
      </c>
      <c r="Y34" s="157">
        <f t="shared" si="9"/>
        <v>0</v>
      </c>
    </row>
    <row r="35" spans="1:25" x14ac:dyDescent="0.15">
      <c r="A35" s="6" t="s">
        <v>23</v>
      </c>
      <c r="B35" s="5" t="s">
        <v>191</v>
      </c>
      <c r="C35" s="81"/>
      <c r="D35" s="67">
        <f>投入係数表!AA35</f>
        <v>4.0237159416427956E-2</v>
      </c>
      <c r="E35" s="68">
        <f t="shared" si="0"/>
        <v>4.0237159416427959</v>
      </c>
      <c r="F35" s="67">
        <f>分析係数表!C38</f>
        <v>0.27616293516884927</v>
      </c>
      <c r="G35" s="68">
        <f t="shared" si="1"/>
        <v>1.1112012047297648</v>
      </c>
      <c r="H35" s="68">
        <v>1.5146687273949302</v>
      </c>
      <c r="I35" s="68">
        <f t="shared" si="2"/>
        <v>1.5146687273949302</v>
      </c>
      <c r="J35" s="67">
        <f>分析係数表!G38</f>
        <v>0.16816004220594116</v>
      </c>
      <c r="K35" s="69">
        <f t="shared" si="3"/>
        <v>0.25470675712675067</v>
      </c>
      <c r="L35" s="70"/>
      <c r="M35" s="71"/>
      <c r="N35" s="72">
        <f>分析係数表!H38</f>
        <v>1.978405886979525E-2</v>
      </c>
      <c r="O35" s="73">
        <f t="shared" si="4"/>
        <v>0.30177401528210362</v>
      </c>
      <c r="P35" s="67">
        <f>分析係数表!C38</f>
        <v>0.27616293516884927</v>
      </c>
      <c r="Q35" s="73">
        <f t="shared" si="5"/>
        <v>8.3338797817994914E-2</v>
      </c>
      <c r="R35" s="74">
        <v>0.14376579068914727</v>
      </c>
      <c r="S35" s="75">
        <f t="shared" si="6"/>
        <v>1.6584345180840774</v>
      </c>
      <c r="T35" s="76">
        <f>分析係数表!F38</f>
        <v>0.50796041491163135</v>
      </c>
      <c r="U35" s="77">
        <f t="shared" si="7"/>
        <v>0.84241908590975934</v>
      </c>
      <c r="V35" s="78">
        <f>分析係数表!D38</f>
        <v>3.920217156374714E-2</v>
      </c>
      <c r="W35" s="158">
        <f t="shared" si="8"/>
        <v>0</v>
      </c>
      <c r="X35" s="67">
        <f>分析係数表!E38</f>
        <v>4.2827117317199771E-2</v>
      </c>
      <c r="Y35" s="157">
        <f t="shared" si="9"/>
        <v>0</v>
      </c>
    </row>
    <row r="36" spans="1:25" x14ac:dyDescent="0.15">
      <c r="A36" s="6" t="s">
        <v>24</v>
      </c>
      <c r="B36" s="5" t="s">
        <v>39</v>
      </c>
      <c r="C36" s="81"/>
      <c r="D36" s="67">
        <f>投入係数表!AA36</f>
        <v>0</v>
      </c>
      <c r="E36" s="68">
        <f t="shared" si="0"/>
        <v>0</v>
      </c>
      <c r="F36" s="67">
        <f>分析係数表!C39</f>
        <v>1</v>
      </c>
      <c r="G36" s="68">
        <f t="shared" si="1"/>
        <v>0</v>
      </c>
      <c r="H36" s="68">
        <v>6.9251864866980789E-2</v>
      </c>
      <c r="I36" s="68">
        <f t="shared" si="2"/>
        <v>6.9251864866980789E-2</v>
      </c>
      <c r="J36" s="67">
        <f>分析係数表!G39</f>
        <v>0.35248448442068531</v>
      </c>
      <c r="K36" s="69">
        <f t="shared" si="3"/>
        <v>2.4410207882808694E-2</v>
      </c>
      <c r="L36" s="70"/>
      <c r="M36" s="71"/>
      <c r="N36" s="72">
        <f>分析係数表!H39</f>
        <v>3.7835784153932967E-3</v>
      </c>
      <c r="O36" s="73">
        <f t="shared" si="4"/>
        <v>5.7712406643265851E-2</v>
      </c>
      <c r="P36" s="67">
        <f>分析係数表!C39</f>
        <v>1</v>
      </c>
      <c r="Q36" s="73">
        <f t="shared" si="5"/>
        <v>5.7712406643265851E-2</v>
      </c>
      <c r="R36" s="74">
        <v>6.0964343586602562E-2</v>
      </c>
      <c r="S36" s="75">
        <f t="shared" si="6"/>
        <v>0.13021620845358334</v>
      </c>
      <c r="T36" s="76">
        <f>分析係数表!F39</f>
        <v>0.70432763167329249</v>
      </c>
      <c r="U36" s="77">
        <f t="shared" si="7"/>
        <v>9.1714873705588118E-2</v>
      </c>
      <c r="V36" s="78">
        <f>分析係数表!D39</f>
        <v>5.6748380723237117E-2</v>
      </c>
      <c r="W36" s="158">
        <f t="shared" si="8"/>
        <v>0</v>
      </c>
      <c r="X36" s="67">
        <f>分析係数表!E39</f>
        <v>7.1033070690493069E-2</v>
      </c>
      <c r="Y36" s="157">
        <f t="shared" si="9"/>
        <v>0</v>
      </c>
    </row>
    <row r="37" spans="1:25" x14ac:dyDescent="0.15">
      <c r="A37" s="6" t="s">
        <v>25</v>
      </c>
      <c r="B37" s="5" t="s">
        <v>40</v>
      </c>
      <c r="C37" s="81"/>
      <c r="D37" s="67">
        <f>投入係数表!AA37</f>
        <v>6.661781360335754E-5</v>
      </c>
      <c r="E37" s="68">
        <f t="shared" si="0"/>
        <v>6.6617813603357537E-3</v>
      </c>
      <c r="F37" s="67">
        <f>分析係数表!C40</f>
        <v>0.8594947788612175</v>
      </c>
      <c r="G37" s="68">
        <f t="shared" si="1"/>
        <v>5.7257662971235595E-3</v>
      </c>
      <c r="H37" s="68">
        <v>1.6359526761362233E-2</v>
      </c>
      <c r="I37" s="68">
        <f t="shared" si="2"/>
        <v>1.6359526761362233E-2</v>
      </c>
      <c r="J37" s="67">
        <f>分析係数表!G40</f>
        <v>0.52539426735800443</v>
      </c>
      <c r="K37" s="69">
        <f t="shared" si="3"/>
        <v>8.5952015771095774E-3</v>
      </c>
      <c r="L37" s="70"/>
      <c r="M37" s="71"/>
      <c r="N37" s="72">
        <f>分析係数表!H40</f>
        <v>2.8625897198815951E-2</v>
      </c>
      <c r="O37" s="73">
        <f t="shared" si="4"/>
        <v>0.43664204578000299</v>
      </c>
      <c r="P37" s="67">
        <f>分析係数表!C40</f>
        <v>0.8594947788612175</v>
      </c>
      <c r="Q37" s="73">
        <f t="shared" si="5"/>
        <v>0.37529155857919327</v>
      </c>
      <c r="R37" s="74">
        <v>0.37701222734691281</v>
      </c>
      <c r="S37" s="75">
        <f t="shared" si="6"/>
        <v>0.39337175410827502</v>
      </c>
      <c r="T37" s="76">
        <f>分析係数表!F40</f>
        <v>0.72756745394375155</v>
      </c>
      <c r="U37" s="77">
        <f t="shared" si="7"/>
        <v>0.28620448558994516</v>
      </c>
      <c r="V37" s="78">
        <f>分析係数表!D40</f>
        <v>7.9831728955339729E-2</v>
      </c>
      <c r="W37" s="158">
        <f t="shared" si="8"/>
        <v>0</v>
      </c>
      <c r="X37" s="67">
        <f>分析係数表!E40</f>
        <v>4.9600073301928491E-2</v>
      </c>
      <c r="Y37" s="157">
        <f t="shared" si="9"/>
        <v>0</v>
      </c>
    </row>
    <row r="38" spans="1:25" x14ac:dyDescent="0.15">
      <c r="A38" s="6" t="s">
        <v>26</v>
      </c>
      <c r="B38" s="5" t="s">
        <v>274</v>
      </c>
      <c r="C38" s="81"/>
      <c r="D38" s="67">
        <f>投入係数表!AA38</f>
        <v>2.6647125441343016E-4</v>
      </c>
      <c r="E38" s="68">
        <f t="shared" si="0"/>
        <v>2.6647125441343015E-2</v>
      </c>
      <c r="F38" s="67">
        <f>分析係数表!C41</f>
        <v>0.99990471917963208</v>
      </c>
      <c r="G38" s="68">
        <f t="shared" si="1"/>
        <v>2.6644586481370518E-2</v>
      </c>
      <c r="H38" s="68">
        <v>3.3653121592013766E-2</v>
      </c>
      <c r="I38" s="68">
        <f t="shared" si="2"/>
        <v>3.3653121592013766E-2</v>
      </c>
      <c r="J38" s="67">
        <f>分析係数表!G41</f>
        <v>0.44685264209908465</v>
      </c>
      <c r="K38" s="69">
        <f t="shared" si="3"/>
        <v>1.5037986298273106E-2</v>
      </c>
      <c r="L38" s="70"/>
      <c r="M38" s="71"/>
      <c r="N38" s="72">
        <f>分析係数表!H41</f>
        <v>4.1570867506027356E-2</v>
      </c>
      <c r="O38" s="73">
        <f t="shared" si="4"/>
        <v>0.63409675884087358</v>
      </c>
      <c r="P38" s="67">
        <f>分析係数表!C41</f>
        <v>0.99990471917963208</v>
      </c>
      <c r="Q38" s="73">
        <f t="shared" si="5"/>
        <v>0.63403634158149857</v>
      </c>
      <c r="R38" s="74">
        <v>0.64838844143671848</v>
      </c>
      <c r="S38" s="75">
        <f t="shared" si="6"/>
        <v>0.6820415630287322</v>
      </c>
      <c r="T38" s="76">
        <f>分析係数表!F41</f>
        <v>0.55239581515617808</v>
      </c>
      <c r="U38" s="77">
        <f t="shared" si="7"/>
        <v>0.37675690517965033</v>
      </c>
      <c r="V38" s="78">
        <f>分析係数表!D41</f>
        <v>0.13408593365801039</v>
      </c>
      <c r="W38" s="158">
        <f t="shared" si="8"/>
        <v>0</v>
      </c>
      <c r="X38" s="67">
        <f>分析係数表!E41</f>
        <v>0.12882910036962419</v>
      </c>
      <c r="Y38" s="157">
        <f t="shared" si="9"/>
        <v>0</v>
      </c>
    </row>
    <row r="39" spans="1:25" x14ac:dyDescent="0.15">
      <c r="A39" s="6" t="s">
        <v>51</v>
      </c>
      <c r="B39" s="5" t="s">
        <v>363</v>
      </c>
      <c r="C39" s="81"/>
      <c r="D39" s="67">
        <f>投入係数表!AA39</f>
        <v>9.3931117180734124E-3</v>
      </c>
      <c r="E39" s="68">
        <f>$C$29*D39</f>
        <v>0.93931117180734125</v>
      </c>
      <c r="F39" s="67">
        <f>分析係数表!C42</f>
        <v>0.63104308840742951</v>
      </c>
      <c r="G39" s="68">
        <f>E39*F39</f>
        <v>0.59274582283290622</v>
      </c>
      <c r="H39" s="68">
        <v>0.67871170016999705</v>
      </c>
      <c r="I39" s="68">
        <f>C39+H39</f>
        <v>0.67871170016999705</v>
      </c>
      <c r="J39" s="67">
        <f>分析係数表!G42</f>
        <v>0.48778127268328092</v>
      </c>
      <c r="K39" s="69">
        <f>I39*J39</f>
        <v>0.33106285689395454</v>
      </c>
      <c r="L39" s="70"/>
      <c r="M39" s="71"/>
      <c r="N39" s="72">
        <f>分析係数表!H42</f>
        <v>1.0655104073296274E-2</v>
      </c>
      <c r="O39" s="73">
        <f t="shared" si="4"/>
        <v>0.16252648461112223</v>
      </c>
      <c r="P39" s="67">
        <f>分析係数表!C42</f>
        <v>0.63104308840742951</v>
      </c>
      <c r="Q39" s="73">
        <f>O39*P39</f>
        <v>0.10256121479700514</v>
      </c>
      <c r="R39" s="74">
        <v>0.11178127009604054</v>
      </c>
      <c r="S39" s="75">
        <f>I39+R39</f>
        <v>0.7904929702660376</v>
      </c>
      <c r="T39" s="76">
        <f>分析係数表!F42</f>
        <v>0.56029864159552034</v>
      </c>
      <c r="U39" s="77">
        <f>S39*T39</f>
        <v>0.44291213743086894</v>
      </c>
      <c r="V39" s="78">
        <f>分析係数表!D42</f>
        <v>0.23200027651999586</v>
      </c>
      <c r="W39" s="158">
        <f>ROUND(S39*V39,0)</f>
        <v>0</v>
      </c>
      <c r="X39" s="67">
        <f>分析係数表!E42</f>
        <v>0.19107531713387024</v>
      </c>
      <c r="Y39" s="157">
        <f>ROUND(S39*X39,0)</f>
        <v>0</v>
      </c>
    </row>
    <row r="40" spans="1:25" x14ac:dyDescent="0.15">
      <c r="A40" s="6" t="s">
        <v>192</v>
      </c>
      <c r="B40" s="5" t="s">
        <v>41</v>
      </c>
      <c r="C40" s="81"/>
      <c r="D40" s="67">
        <f>投入係数表!AA40</f>
        <v>0.13516754380121243</v>
      </c>
      <c r="E40" s="68">
        <f>$C$29*D40</f>
        <v>13.516754380121244</v>
      </c>
      <c r="F40" s="67">
        <f>分析係数表!C43</f>
        <v>0.62059958859811692</v>
      </c>
      <c r="G40" s="68">
        <f>E40*F40</f>
        <v>8.3884922074850383</v>
      </c>
      <c r="H40" s="68">
        <v>11.106206440731931</v>
      </c>
      <c r="I40" s="68">
        <f>C40+H40</f>
        <v>11.106206440731931</v>
      </c>
      <c r="J40" s="67">
        <f>分析係数表!G43</f>
        <v>0.36935703048307378</v>
      </c>
      <c r="K40" s="69">
        <f>I40*J40</f>
        <v>4.1021554308807344</v>
      </c>
      <c r="L40" s="70"/>
      <c r="M40" s="71"/>
      <c r="N40" s="72">
        <f>分析係数表!H43</f>
        <v>1.5056593096551102E-2</v>
      </c>
      <c r="O40" s="73">
        <f t="shared" si="4"/>
        <v>0.22966412428907476</v>
      </c>
      <c r="P40" s="67">
        <f>分析係数表!C43</f>
        <v>0.62059958859811692</v>
      </c>
      <c r="Q40" s="73">
        <f>O40*P40</f>
        <v>0.14252946104954659</v>
      </c>
      <c r="R40" s="74">
        <v>0.57392204485442555</v>
      </c>
      <c r="S40" s="75">
        <f>I40+R40</f>
        <v>11.680128485586357</v>
      </c>
      <c r="T40" s="76">
        <f>分析係数表!F43</f>
        <v>0.6240370889543333</v>
      </c>
      <c r="U40" s="77">
        <f>S40*T40</f>
        <v>7.2888333787578956</v>
      </c>
      <c r="V40" s="78">
        <f>分析係数表!D43</f>
        <v>0.12357626341216665</v>
      </c>
      <c r="W40" s="158">
        <f>ROUND(S40*V40,0)</f>
        <v>1</v>
      </c>
      <c r="X40" s="67">
        <f>分析係数表!E43</f>
        <v>9.9504023114151852E-2</v>
      </c>
      <c r="Y40" s="157">
        <f>ROUND(S40*X40,0)</f>
        <v>1</v>
      </c>
    </row>
    <row r="41" spans="1:25" x14ac:dyDescent="0.15">
      <c r="A41" s="6" t="s">
        <v>337</v>
      </c>
      <c r="B41" s="5" t="s">
        <v>42</v>
      </c>
      <c r="C41" s="81"/>
      <c r="D41" s="67">
        <f>投入係数表!AA41</f>
        <v>2.2205937867785845E-4</v>
      </c>
      <c r="E41" s="68">
        <f>$C$29*D41</f>
        <v>2.2205937867785845E-2</v>
      </c>
      <c r="F41" s="67">
        <f>分析係数表!C44</f>
        <v>0.64669075076632776</v>
      </c>
      <c r="G41" s="68">
        <f>E41*F41</f>
        <v>1.4360374631188855E-2</v>
      </c>
      <c r="H41" s="68">
        <v>3.6216915279839119E-2</v>
      </c>
      <c r="I41" s="68">
        <f>C41+H41</f>
        <v>3.6216915279839119E-2</v>
      </c>
      <c r="J41" s="67">
        <f>分析係数表!G44</f>
        <v>0.2706786499583716</v>
      </c>
      <c r="K41" s="69">
        <f>I41*J41</f>
        <v>9.8031457336035729E-3</v>
      </c>
      <c r="L41" s="70"/>
      <c r="M41" s="71"/>
      <c r="N41" s="72">
        <f>分析係数表!H44</f>
        <v>0.11660878839741158</v>
      </c>
      <c r="O41" s="73">
        <f t="shared" si="4"/>
        <v>1.7786796189528451</v>
      </c>
      <c r="P41" s="67">
        <f>分析係数表!C44</f>
        <v>0.64669075076632776</v>
      </c>
      <c r="Q41" s="73">
        <f>O41*P41</f>
        <v>1.1502556581533812</v>
      </c>
      <c r="R41" s="74">
        <v>1.17170186962183</v>
      </c>
      <c r="S41" s="75">
        <f>I41+R41</f>
        <v>1.207918784901669</v>
      </c>
      <c r="T41" s="76">
        <f>分析係数表!F44</f>
        <v>0.52072668274875644</v>
      </c>
      <c r="U41" s="77">
        <f>S41*T41</f>
        <v>0.62899554189175477</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67">
        <f>投入係数表!AA42</f>
        <v>1.4655918992738659E-3</v>
      </c>
      <c r="E42" s="68">
        <f>$C$29*D42</f>
        <v>0.14655918992738659</v>
      </c>
      <c r="F42" s="67">
        <f>分析係数表!C45</f>
        <v>1</v>
      </c>
      <c r="G42" s="68">
        <f>E42*F42</f>
        <v>0.14655918992738659</v>
      </c>
      <c r="H42" s="68">
        <v>0.22248012002453821</v>
      </c>
      <c r="I42" s="68">
        <f>C42+H42</f>
        <v>0.22248012002453821</v>
      </c>
      <c r="J42" s="67">
        <f>分析係数表!G45</f>
        <v>0</v>
      </c>
      <c r="K42" s="69">
        <f>I42*J42</f>
        <v>0</v>
      </c>
      <c r="L42" s="70"/>
      <c r="M42" s="71"/>
      <c r="N42" s="72">
        <f>分析係数表!H45</f>
        <v>0</v>
      </c>
      <c r="O42" s="73">
        <f t="shared" si="4"/>
        <v>0</v>
      </c>
      <c r="P42" s="67">
        <f>分析係数表!C45</f>
        <v>1</v>
      </c>
      <c r="Q42" s="73">
        <f>O42*P42</f>
        <v>0</v>
      </c>
      <c r="R42" s="74">
        <v>2.0030544518707723E-2</v>
      </c>
      <c r="S42" s="75">
        <f>I42+R42</f>
        <v>0.24251066454324594</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67">
        <f>投入係数表!AA43</f>
        <v>2.9755956742833034E-3</v>
      </c>
      <c r="E43" s="68">
        <f>$C$29*D43</f>
        <v>0.29755956742833034</v>
      </c>
      <c r="F43" s="67">
        <f>分析係数表!C46</f>
        <v>0.9523590920683499</v>
      </c>
      <c r="G43" s="68">
        <f>E43*F43</f>
        <v>0.2833835594722956</v>
      </c>
      <c r="H43" s="68">
        <v>0.36504874109025703</v>
      </c>
      <c r="I43" s="68">
        <f>C43+H43</f>
        <v>0.36504874109025703</v>
      </c>
      <c r="J43" s="67">
        <f>分析係数表!G46</f>
        <v>9.2904052538843509E-3</v>
      </c>
      <c r="K43" s="69">
        <f>I43*J43</f>
        <v>3.3914507421487919E-3</v>
      </c>
      <c r="L43" s="70"/>
      <c r="M43" s="71"/>
      <c r="N43" s="72">
        <f>分析係数表!H46</f>
        <v>3.275825467872984E-5</v>
      </c>
      <c r="O43" s="73">
        <f t="shared" si="4"/>
        <v>4.9967451639191217E-4</v>
      </c>
      <c r="P43" s="67">
        <f>分析係数表!C46</f>
        <v>0.9523590920683499</v>
      </c>
      <c r="Q43" s="73">
        <f>O43*P43</f>
        <v>4.7586956876069329E-4</v>
      </c>
      <c r="R43" s="74">
        <v>1.71420002847603E-2</v>
      </c>
      <c r="S43" s="75">
        <f>I43+R43</f>
        <v>0.38219074137501735</v>
      </c>
      <c r="T43" s="76">
        <f>分析係数表!F46</f>
        <v>0.3134710876181323</v>
      </c>
      <c r="U43" s="77">
        <f>S43*T43</f>
        <v>0.11980574737640701</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83">
        <f>投入係数表!AA44</f>
        <v>0.49663580041303046</v>
      </c>
      <c r="E44" s="82">
        <f>SUM(E5:E43)</f>
        <v>49.663580041303042</v>
      </c>
      <c r="F44" s="83">
        <f>分析係数表!C47</f>
        <v>0.46786164393083407</v>
      </c>
      <c r="G44" s="82">
        <f>SUM(G5:G43)</f>
        <v>31.005592586736167</v>
      </c>
      <c r="H44" s="82">
        <f>SUM(H5:H43)</f>
        <v>39.053917053544609</v>
      </c>
      <c r="I44" s="82">
        <f>SUM(I5:I43)</f>
        <v>139.05391705354461</v>
      </c>
      <c r="J44" s="83">
        <f>分析係数表!G47</f>
        <v>0.21497759441460212</v>
      </c>
      <c r="K44" s="84">
        <f>SUM(K5:K43)</f>
        <v>23.624252718049565</v>
      </c>
      <c r="L44" s="85">
        <f>最終需要_まとめ!$L$34</f>
        <v>0.64566666666666661</v>
      </c>
      <c r="M44" s="82">
        <f>K44*L44</f>
        <v>15.253392504954002</v>
      </c>
      <c r="N44" s="86">
        <f>分析係数表!H47</f>
        <v>1</v>
      </c>
      <c r="O44" s="87">
        <f>SUM(O5:O43)</f>
        <v>15.253392504954004</v>
      </c>
      <c r="P44" s="83">
        <f>分析係数表!C47</f>
        <v>0.46786164393083407</v>
      </c>
      <c r="Q44" s="87">
        <f>SUM(Q5:Q43)</f>
        <v>9.7954754767242704</v>
      </c>
      <c r="R44" s="82">
        <f>SUM(R5:R43)</f>
        <v>11.752795819666563</v>
      </c>
      <c r="S44" s="88">
        <f>SUM(S5:S43)</f>
        <v>150.80671287321115</v>
      </c>
      <c r="T44" s="89">
        <f>分析係数表!F47</f>
        <v>0.45241141751681985</v>
      </c>
      <c r="U44" s="90">
        <f>SUM(U5:U43)</f>
        <v>75.787299650800065</v>
      </c>
      <c r="V44" s="91">
        <f>分析係数表!D47</f>
        <v>5.5289104631778725E-2</v>
      </c>
      <c r="W44" s="155">
        <f>SUM(W5:W43)</f>
        <v>3</v>
      </c>
      <c r="X44" s="83">
        <f>分析係数表!E47</f>
        <v>4.6297221440055228E-2</v>
      </c>
      <c r="Y44" s="156">
        <f>SUM(Y5:Y43)</f>
        <v>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279</v>
      </c>
      <c r="S2" s="3" t="s">
        <v>150</v>
      </c>
      <c r="U2" s="55" t="s">
        <v>207</v>
      </c>
      <c r="W2" s="3" t="s">
        <v>127</v>
      </c>
      <c r="Y2" s="3" t="s">
        <v>151</v>
      </c>
    </row>
    <row r="3" spans="1:25" ht="45" x14ac:dyDescent="0.15">
      <c r="B3" s="56"/>
      <c r="C3" s="57" t="s">
        <v>225</v>
      </c>
      <c r="D3" s="57" t="s">
        <v>314</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投入係数表!AB5</f>
        <v>0</v>
      </c>
      <c r="E5" s="68">
        <f t="shared" ref="E5:E38" si="0">$C$30*D5</f>
        <v>0</v>
      </c>
      <c r="F5" s="67">
        <f>分析係数表!C8</f>
        <v>0.17777947964604235</v>
      </c>
      <c r="G5" s="68">
        <f t="shared" ref="G5:G38" si="1">E5*F5</f>
        <v>0</v>
      </c>
      <c r="H5" s="68">
        <f t="array" ref="H5:H43">MMULT(逆行列係数!C5:AO43,'26'!G5:G43)</f>
        <v>7.1671063044859531E-4</v>
      </c>
      <c r="I5" s="68">
        <f t="shared" ref="I5:I38" si="2">C5+H5</f>
        <v>7.1671063044859531E-4</v>
      </c>
      <c r="J5" s="67">
        <f>分析係数表!G8</f>
        <v>0.11983669088190757</v>
      </c>
      <c r="K5" s="69">
        <f t="shared" ref="K5:K38" si="3">I5*J5</f>
        <v>8.5888230272845403E-5</v>
      </c>
      <c r="L5" s="70" t="s">
        <v>182</v>
      </c>
      <c r="M5" s="71" t="s">
        <v>182</v>
      </c>
      <c r="N5" s="72">
        <f>分析係数表!H8</f>
        <v>9.9318531954874535E-3</v>
      </c>
      <c r="O5" s="73">
        <f t="shared" ref="O5:O43" si="4">$M$44*N5</f>
        <v>0.35853817303537699</v>
      </c>
      <c r="P5" s="67">
        <f>分析係数表!C8</f>
        <v>0.17777947964604235</v>
      </c>
      <c r="Q5" s="73">
        <f t="shared" ref="Q5:Q38" si="5">O5*P5</f>
        <v>6.3740729835472021E-2</v>
      </c>
      <c r="R5" s="74">
        <f t="array" ref="R5:R43">MMULT(逆行列係数!C5:AO43,'26'!Q5:Q43)</f>
        <v>0.10773229747438406</v>
      </c>
      <c r="S5" s="75">
        <f t="shared" ref="S5:S38" si="6">I5+R5</f>
        <v>0.10844900810483266</v>
      </c>
      <c r="T5" s="76">
        <f>分析係数表!F8</f>
        <v>0.45371949933871308</v>
      </c>
      <c r="U5" s="77">
        <f t="shared" ref="U5:U38" si="7">S5*T5</f>
        <v>4.9205429661104708E-2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投入係数表!AB6</f>
        <v>0</v>
      </c>
      <c r="E6" s="68">
        <f t="shared" si="0"/>
        <v>0</v>
      </c>
      <c r="F6" s="67">
        <f>分析係数表!C9</f>
        <v>0.42124201973302378</v>
      </c>
      <c r="G6" s="68">
        <f t="shared" si="1"/>
        <v>0</v>
      </c>
      <c r="H6" s="68">
        <v>1.8576962070376078E-3</v>
      </c>
      <c r="I6" s="68">
        <f t="shared" si="2"/>
        <v>1.8576962070376078E-3</v>
      </c>
      <c r="J6" s="67">
        <f>分析係数表!G9</f>
        <v>0.24981720692176457</v>
      </c>
      <c r="K6" s="69">
        <f t="shared" si="3"/>
        <v>4.6408447775129124E-4</v>
      </c>
      <c r="L6" s="70"/>
      <c r="M6" s="71"/>
      <c r="N6" s="72">
        <f>分析係数表!H9</f>
        <v>5.1224917855464795E-4</v>
      </c>
      <c r="O6" s="73">
        <f t="shared" si="4"/>
        <v>1.8492106256796325E-2</v>
      </c>
      <c r="P6" s="67">
        <f>分析係数表!C9</f>
        <v>0.42124201973302378</v>
      </c>
      <c r="Q6" s="73">
        <f t="shared" si="5"/>
        <v>7.7896521887305696E-3</v>
      </c>
      <c r="R6" s="74">
        <v>1.0305063808531516E-2</v>
      </c>
      <c r="S6" s="75">
        <f t="shared" si="6"/>
        <v>1.2162760015569124E-2</v>
      </c>
      <c r="T6" s="76">
        <f>分析係数表!F9</f>
        <v>0.68072142334876917</v>
      </c>
      <c r="U6" s="77">
        <f t="shared" si="7"/>
        <v>8.2794513096477122E-3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投入係数表!AB7</f>
        <v>0</v>
      </c>
      <c r="E7" s="68">
        <f t="shared" si="0"/>
        <v>0</v>
      </c>
      <c r="F7" s="67">
        <f>分析係数表!C10</f>
        <v>0.36396764732023823</v>
      </c>
      <c r="G7" s="68">
        <f t="shared" si="1"/>
        <v>0</v>
      </c>
      <c r="H7" s="68">
        <v>3.8266049829440926E-4</v>
      </c>
      <c r="I7" s="68">
        <f t="shared" si="2"/>
        <v>3.8266049829440926E-4</v>
      </c>
      <c r="J7" s="67">
        <f>分析係数表!G10</f>
        <v>0.17997125059894586</v>
      </c>
      <c r="K7" s="69">
        <f t="shared" si="3"/>
        <v>6.8867888432860622E-5</v>
      </c>
      <c r="L7" s="70"/>
      <c r="M7" s="71"/>
      <c r="N7" s="72">
        <f>分析係数表!H10</f>
        <v>1.1645238378928864E-3</v>
      </c>
      <c r="O7" s="73">
        <f t="shared" si="4"/>
        <v>4.2039108017017858E-2</v>
      </c>
      <c r="P7" s="67">
        <f>分析係数表!C10</f>
        <v>0.36396764732023823</v>
      </c>
      <c r="Q7" s="73">
        <f t="shared" si="5"/>
        <v>1.5300875240395355E-2</v>
      </c>
      <c r="R7" s="74">
        <v>3.1273004069926204E-2</v>
      </c>
      <c r="S7" s="75">
        <f t="shared" si="6"/>
        <v>3.1655664568220616E-2</v>
      </c>
      <c r="T7" s="76">
        <f>分析係数表!F10</f>
        <v>0.526018207954001</v>
      </c>
      <c r="U7" s="77">
        <f t="shared" si="7"/>
        <v>1.6651455947768373E-2</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投入係数表!AB8</f>
        <v>0</v>
      </c>
      <c r="E8" s="68">
        <f t="shared" si="0"/>
        <v>0</v>
      </c>
      <c r="F8" s="67">
        <f>分析係数表!C11</f>
        <v>1.3444674968404846E-2</v>
      </c>
      <c r="G8" s="68">
        <f t="shared" si="1"/>
        <v>0</v>
      </c>
      <c r="H8" s="68">
        <v>4.2119725915527879E-2</v>
      </c>
      <c r="I8" s="68">
        <f t="shared" si="2"/>
        <v>4.2119725915527879E-2</v>
      </c>
      <c r="J8" s="67">
        <f>分析係数表!G11</f>
        <v>0.34123955862637928</v>
      </c>
      <c r="K8" s="69">
        <f t="shared" si="3"/>
        <v>1.4372916680878802E-2</v>
      </c>
      <c r="L8" s="70"/>
      <c r="M8" s="71"/>
      <c r="N8" s="72">
        <f>分析係数表!H11</f>
        <v>-1.9911880294914216E-5</v>
      </c>
      <c r="O8" s="73">
        <f t="shared" si="4"/>
        <v>-7.1881541562468477E-4</v>
      </c>
      <c r="P8" s="67">
        <f>分析係数表!C11</f>
        <v>1.3444674968404846E-2</v>
      </c>
      <c r="Q8" s="73">
        <f t="shared" si="5"/>
        <v>-9.6642396253527255E-6</v>
      </c>
      <c r="R8" s="74">
        <v>3.4555847776162205E-2</v>
      </c>
      <c r="S8" s="75">
        <f t="shared" si="6"/>
        <v>7.6675573691690091E-2</v>
      </c>
      <c r="T8" s="76">
        <f>分析係数表!F11</f>
        <v>0.57409508095287198</v>
      </c>
      <c r="U8" s="77">
        <f t="shared" si="7"/>
        <v>4.4019069685638727E-2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投入係数表!AB9</f>
        <v>0</v>
      </c>
      <c r="E9" s="68">
        <f t="shared" si="0"/>
        <v>0</v>
      </c>
      <c r="F9" s="67">
        <f>分析係数表!C12</f>
        <v>0.28285269962977577</v>
      </c>
      <c r="G9" s="68">
        <f t="shared" si="1"/>
        <v>0</v>
      </c>
      <c r="H9" s="68">
        <v>1.9086903256780655E-3</v>
      </c>
      <c r="I9" s="68">
        <f t="shared" si="2"/>
        <v>1.9086903256780655E-3</v>
      </c>
      <c r="J9" s="67">
        <f>分析係数表!G12</f>
        <v>0.13743688539340115</v>
      </c>
      <c r="K9" s="69">
        <f t="shared" si="3"/>
        <v>2.6232445354170981E-4</v>
      </c>
      <c r="L9" s="70"/>
      <c r="M9" s="71"/>
      <c r="N9" s="72">
        <f>分析係数表!H12</f>
        <v>7.6503049889858399E-2</v>
      </c>
      <c r="O9" s="73">
        <f t="shared" si="4"/>
        <v>2.7617467958151698</v>
      </c>
      <c r="P9" s="67">
        <f>分析係数表!C12</f>
        <v>0.28285269962977577</v>
      </c>
      <c r="Q9" s="73">
        <f t="shared" si="5"/>
        <v>0.78116753689020391</v>
      </c>
      <c r="R9" s="74">
        <v>0.95112104358541638</v>
      </c>
      <c r="S9" s="75">
        <f t="shared" si="6"/>
        <v>0.95302973391109447</v>
      </c>
      <c r="T9" s="76">
        <f>分析係数表!F12</f>
        <v>0.33885954419874881</v>
      </c>
      <c r="U9" s="77">
        <f t="shared" si="7"/>
        <v>0.32294322124096836</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投入係数表!AB10</f>
        <v>2.0412909227151754E-3</v>
      </c>
      <c r="E10" s="68">
        <f t="shared" si="0"/>
        <v>0.20412909227151754</v>
      </c>
      <c r="F10" s="67">
        <f>分析係数表!C13</f>
        <v>8.2857707463935726E-2</v>
      </c>
      <c r="G10" s="68">
        <f t="shared" si="1"/>
        <v>1.6913668612312145E-2</v>
      </c>
      <c r="H10" s="68">
        <v>2.1407905431950439E-2</v>
      </c>
      <c r="I10" s="68">
        <f t="shared" si="2"/>
        <v>2.1407905431950439E-2</v>
      </c>
      <c r="J10" s="67">
        <f>分析係数表!G13</f>
        <v>0.24536311575828371</v>
      </c>
      <c r="K10" s="69">
        <f t="shared" si="3"/>
        <v>5.2527103786420464E-3</v>
      </c>
      <c r="L10" s="70"/>
      <c r="M10" s="71"/>
      <c r="N10" s="72">
        <f>分析係数表!H13</f>
        <v>1.5229376832013421E-2</v>
      </c>
      <c r="O10" s="73">
        <f t="shared" si="4"/>
        <v>0.54977785498262177</v>
      </c>
      <c r="P10" s="67">
        <f>分析係数表!C13</f>
        <v>8.2857707463935726E-2</v>
      </c>
      <c r="Q10" s="73">
        <f t="shared" si="5"/>
        <v>4.5553332678300154E-2</v>
      </c>
      <c r="R10" s="74">
        <v>5.044806870136314E-2</v>
      </c>
      <c r="S10" s="75">
        <f t="shared" si="6"/>
        <v>7.1855974133313572E-2</v>
      </c>
      <c r="T10" s="76">
        <f>分析係数表!F13</f>
        <v>0.38525314111513148</v>
      </c>
      <c r="U10" s="77">
        <f t="shared" si="7"/>
        <v>2.7682739742746692E-2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投入係数表!AB11</f>
        <v>3.5399602077465699E-3</v>
      </c>
      <c r="E11" s="68">
        <f t="shared" si="0"/>
        <v>0.35399602077465697</v>
      </c>
      <c r="F11" s="67">
        <f>分析係数表!C14</f>
        <v>0.18904232356765083</v>
      </c>
      <c r="G11" s="68">
        <f t="shared" si="1"/>
        <v>6.6920230300943545E-2</v>
      </c>
      <c r="H11" s="68">
        <v>0.16104915854644741</v>
      </c>
      <c r="I11" s="68">
        <f t="shared" si="2"/>
        <v>0.16104915854644741</v>
      </c>
      <c r="J11" s="67">
        <f>分析係数表!G14</f>
        <v>0.16324783844948645</v>
      </c>
      <c r="K11" s="69">
        <f t="shared" si="3"/>
        <v>2.6290927016816179E-2</v>
      </c>
      <c r="L11" s="70"/>
      <c r="M11" s="71"/>
      <c r="N11" s="72">
        <f>分析係数表!H14</f>
        <v>1.012936620163862E-3</v>
      </c>
      <c r="O11" s="73">
        <f t="shared" si="4"/>
        <v>3.6566835820649291E-2</v>
      </c>
      <c r="P11" s="67">
        <f>分析係数表!C14</f>
        <v>0.18904232356765083</v>
      </c>
      <c r="Q11" s="73">
        <f t="shared" si="5"/>
        <v>6.9126796090523482E-3</v>
      </c>
      <c r="R11" s="74">
        <v>3.9940303629863005E-2</v>
      </c>
      <c r="S11" s="75">
        <f t="shared" si="6"/>
        <v>0.20098946217631042</v>
      </c>
      <c r="T11" s="76">
        <f>分析係数表!F14</f>
        <v>0.31391081065397786</v>
      </c>
      <c r="U11" s="77">
        <f t="shared" si="7"/>
        <v>6.3092765004672619E-2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投入係数表!AB12</f>
        <v>1.4805818971086019E-2</v>
      </c>
      <c r="E12" s="68">
        <f t="shared" si="0"/>
        <v>1.480581897108602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0.24475664902020516</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投入係数表!AB13</f>
        <v>1.1989354280251156E-2</v>
      </c>
      <c r="E13" s="68">
        <f t="shared" si="0"/>
        <v>1.1989354280251157</v>
      </c>
      <c r="F13" s="67">
        <f>分析係数表!C16</f>
        <v>0.18624360370728099</v>
      </c>
      <c r="G13" s="68">
        <f t="shared" si="1"/>
        <v>0.22329405472772895</v>
      </c>
      <c r="H13" s="68">
        <v>0.33257667245799133</v>
      </c>
      <c r="I13" s="68">
        <f t="shared" si="2"/>
        <v>0.33257667245799133</v>
      </c>
      <c r="J13" s="67">
        <f>分析係数表!G16</f>
        <v>3.3443467200273011E-2</v>
      </c>
      <c r="K13" s="69">
        <f t="shared" si="3"/>
        <v>1.1122517036924774E-2</v>
      </c>
      <c r="L13" s="70"/>
      <c r="M13" s="71"/>
      <c r="N13" s="72">
        <f>分析係数表!H16</f>
        <v>1.544069969062719E-2</v>
      </c>
      <c r="O13" s="73">
        <f t="shared" si="4"/>
        <v>0.55740657342586442</v>
      </c>
      <c r="P13" s="67">
        <f>分析係数表!C16</f>
        <v>0.18624360370728099</v>
      </c>
      <c r="Q13" s="73">
        <f t="shared" si="5"/>
        <v>0.10381340896496012</v>
      </c>
      <c r="R13" s="74">
        <v>0.18988469676024325</v>
      </c>
      <c r="S13" s="75">
        <f t="shared" si="6"/>
        <v>0.52246136921823461</v>
      </c>
      <c r="T13" s="76">
        <f>分析係数表!F16</f>
        <v>0.28910915662276826</v>
      </c>
      <c r="U13" s="77">
        <f t="shared" si="7"/>
        <v>0.15104836582266054</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投入係数表!AB14</f>
        <v>1.4237358207798248E-2</v>
      </c>
      <c r="E14" s="68">
        <f t="shared" si="0"/>
        <v>1.4237358207798247</v>
      </c>
      <c r="F14" s="67">
        <f>分析係数表!C17</f>
        <v>8.6758716707685424E-2</v>
      </c>
      <c r="G14" s="68">
        <f t="shared" si="1"/>
        <v>0.1235214927416208</v>
      </c>
      <c r="H14" s="68">
        <v>0.14226952105335644</v>
      </c>
      <c r="I14" s="68">
        <f t="shared" si="2"/>
        <v>0.14226952105335644</v>
      </c>
      <c r="J14" s="67">
        <f>分析係数表!G17</f>
        <v>0.21883055467982124</v>
      </c>
      <c r="K14" s="69">
        <f t="shared" si="3"/>
        <v>3.1132918206138494E-2</v>
      </c>
      <c r="L14" s="70"/>
      <c r="M14" s="71"/>
      <c r="N14" s="72">
        <f>分析係数表!H17</f>
        <v>2.866347284388861E-3</v>
      </c>
      <c r="O14" s="73">
        <f t="shared" si="4"/>
        <v>0.10347463845887599</v>
      </c>
      <c r="P14" s="67">
        <f>分析係数表!C17</f>
        <v>8.6758716707685424E-2</v>
      </c>
      <c r="Q14" s="73">
        <f t="shared" si="5"/>
        <v>8.9773268444837927E-3</v>
      </c>
      <c r="R14" s="74">
        <v>1.88717701283064E-2</v>
      </c>
      <c r="S14" s="75">
        <f t="shared" si="6"/>
        <v>0.16114129118166284</v>
      </c>
      <c r="T14" s="76">
        <f>分析係数表!F17</f>
        <v>0.34508465775272146</v>
      </c>
      <c r="U14" s="77">
        <f t="shared" si="7"/>
        <v>5.5607387317255758E-2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投入係数表!AB15</f>
        <v>4.6510426087181209E-4</v>
      </c>
      <c r="E15" s="68">
        <f t="shared" si="0"/>
        <v>4.6510426087181207E-2</v>
      </c>
      <c r="F15" s="67">
        <f>分析係数表!C18</f>
        <v>0.36451017494166671</v>
      </c>
      <c r="G15" s="68">
        <f t="shared" si="1"/>
        <v>1.6953523549649879E-2</v>
      </c>
      <c r="H15" s="68">
        <v>3.6050487846741773E-2</v>
      </c>
      <c r="I15" s="68">
        <f t="shared" si="2"/>
        <v>3.6050487846741773E-2</v>
      </c>
      <c r="J15" s="67">
        <f>分析係数表!G18</f>
        <v>0.21601264645713222</v>
      </c>
      <c r="K15" s="69">
        <f t="shared" si="3"/>
        <v>7.7873612858453721E-3</v>
      </c>
      <c r="L15" s="70"/>
      <c r="M15" s="71"/>
      <c r="N15" s="72">
        <f>分析係数表!H18</f>
        <v>4.846294736294444E-4</v>
      </c>
      <c r="O15" s="73">
        <f t="shared" si="4"/>
        <v>1.749503971254273E-2</v>
      </c>
      <c r="P15" s="67">
        <f>分析係数表!C18</f>
        <v>0.36451017494166671</v>
      </c>
      <c r="Q15" s="73">
        <f t="shared" si="5"/>
        <v>6.3771199862303566E-3</v>
      </c>
      <c r="R15" s="74">
        <v>1.7436959605113142E-2</v>
      </c>
      <c r="S15" s="75">
        <f t="shared" si="6"/>
        <v>5.3487447451854915E-2</v>
      </c>
      <c r="T15" s="76">
        <f>分析係数表!F18</f>
        <v>0.4650429076224129</v>
      </c>
      <c r="U15" s="77">
        <f t="shared" si="7"/>
        <v>2.4873958084311629E-2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投入係数表!AB16</f>
        <v>0</v>
      </c>
      <c r="E16" s="68">
        <f t="shared" si="0"/>
        <v>0</v>
      </c>
      <c r="F16" s="67">
        <f>分析係数表!C19</f>
        <v>0.20084535872916243</v>
      </c>
      <c r="G16" s="68">
        <f t="shared" si="1"/>
        <v>0</v>
      </c>
      <c r="H16" s="68">
        <v>5.3741222844500593E-3</v>
      </c>
      <c r="I16" s="68">
        <f t="shared" si="2"/>
        <v>5.3741222844500593E-3</v>
      </c>
      <c r="J16" s="67">
        <f>分析係数表!G19</f>
        <v>5.7675100625652016E-2</v>
      </c>
      <c r="K16" s="69">
        <f t="shared" si="3"/>
        <v>3.0995304353021607E-4</v>
      </c>
      <c r="L16" s="70"/>
      <c r="M16" s="71"/>
      <c r="N16" s="72">
        <f>分析係数表!H19</f>
        <v>-1.1304809457757749E-4</v>
      </c>
      <c r="O16" s="73">
        <f t="shared" si="4"/>
        <v>-4.0810165532240168E-3</v>
      </c>
      <c r="P16" s="67">
        <f>分析係数表!C19</f>
        <v>0.20084535872916243</v>
      </c>
      <c r="Q16" s="73">
        <f t="shared" si="5"/>
        <v>-8.1965323361192759E-4</v>
      </c>
      <c r="R16" s="74">
        <v>2.0286850993068558E-3</v>
      </c>
      <c r="S16" s="75">
        <f t="shared" si="6"/>
        <v>7.4028073837569151E-3</v>
      </c>
      <c r="T16" s="76">
        <f>分析係数表!F19</f>
        <v>0.24248712237187039</v>
      </c>
      <c r="U16" s="77">
        <f t="shared" si="7"/>
        <v>1.7950854599604487E-3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投入係数表!AB17</f>
        <v>0</v>
      </c>
      <c r="E17" s="68">
        <f t="shared" si="0"/>
        <v>0</v>
      </c>
      <c r="F17" s="67">
        <f>分析係数表!C20</f>
        <v>4.0655503382211911E-2</v>
      </c>
      <c r="G17" s="68">
        <f t="shared" si="1"/>
        <v>0</v>
      </c>
      <c r="H17" s="68">
        <v>7.6670763902484968E-4</v>
      </c>
      <c r="I17" s="68">
        <f t="shared" si="2"/>
        <v>7.6670763902484968E-4</v>
      </c>
      <c r="J17" s="67">
        <f>分析係数表!G20</f>
        <v>0.10009738747512385</v>
      </c>
      <c r="K17" s="69">
        <f t="shared" si="3"/>
        <v>7.674543162360777E-5</v>
      </c>
      <c r="L17" s="70"/>
      <c r="M17" s="71"/>
      <c r="N17" s="72">
        <f>分析係数表!H20</f>
        <v>5.4629207067175944E-4</v>
      </c>
      <c r="O17" s="73">
        <f t="shared" si="4"/>
        <v>1.9721048741574015E-2</v>
      </c>
      <c r="P17" s="67">
        <f>分析係数表!C20</f>
        <v>4.0655503382211911E-2</v>
      </c>
      <c r="Q17" s="73">
        <f t="shared" si="5"/>
        <v>8.0176916381382831E-4</v>
      </c>
      <c r="R17" s="74">
        <v>1.46694892574442E-3</v>
      </c>
      <c r="S17" s="75">
        <f t="shared" si="6"/>
        <v>2.2336565647692696E-3</v>
      </c>
      <c r="T17" s="76">
        <f>分析係数表!F20</f>
        <v>0.22636236609222171</v>
      </c>
      <c r="U17" s="77">
        <f t="shared" si="7"/>
        <v>5.0561578503859571E-4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投入係数表!AB18</f>
        <v>1.0335650241595825E-4</v>
      </c>
      <c r="E18" s="68">
        <f t="shared" si="0"/>
        <v>1.0335650241595825E-2</v>
      </c>
      <c r="F18" s="67">
        <f>分析係数表!C21</f>
        <v>0.20026093416848378</v>
      </c>
      <c r="G18" s="68">
        <f t="shared" si="1"/>
        <v>2.0698269726206952E-3</v>
      </c>
      <c r="H18" s="68">
        <v>1.8668233645784141E-2</v>
      </c>
      <c r="I18" s="68">
        <f t="shared" si="2"/>
        <v>1.8668233645784141E-2</v>
      </c>
      <c r="J18" s="67">
        <f>分析係数表!G21</f>
        <v>0.28530595433635869</v>
      </c>
      <c r="K18" s="69">
        <f t="shared" si="3"/>
        <v>5.3261582160845653E-3</v>
      </c>
      <c r="L18" s="70"/>
      <c r="M18" s="71"/>
      <c r="N18" s="72">
        <f>分析係数表!H21</f>
        <v>9.3136214282663271E-4</v>
      </c>
      <c r="O18" s="73">
        <f t="shared" si="4"/>
        <v>3.362201137599332E-2</v>
      </c>
      <c r="P18" s="67">
        <f>分析係数表!C21</f>
        <v>0.20026093416848378</v>
      </c>
      <c r="Q18" s="73">
        <f t="shared" si="5"/>
        <v>6.7331754067798113E-3</v>
      </c>
      <c r="R18" s="74">
        <v>1.9980813314009391E-2</v>
      </c>
      <c r="S18" s="75">
        <f t="shared" si="6"/>
        <v>3.8649046959793529E-2</v>
      </c>
      <c r="T18" s="76">
        <f>分析係数表!F21</f>
        <v>0.42843035575162391</v>
      </c>
      <c r="U18" s="77">
        <f t="shared" si="7"/>
        <v>1.655842493844556E-2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投入係数表!AB19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1.56516259853762E-3</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投入係数表!AB20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8.2315958886052605E-4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投入係数表!AB21</f>
        <v>2.5839125603989562E-5</v>
      </c>
      <c r="E21" s="68">
        <f t="shared" si="0"/>
        <v>2.5839125603989562E-3</v>
      </c>
      <c r="F21" s="67">
        <f>分析係数表!C24</f>
        <v>0.65025853558407531</v>
      </c>
      <c r="G21" s="68">
        <f t="shared" si="1"/>
        <v>1.6802111976023239E-3</v>
      </c>
      <c r="H21" s="68">
        <v>3.6748893080177959E-2</v>
      </c>
      <c r="I21" s="68">
        <f t="shared" si="2"/>
        <v>3.6748893080177959E-2</v>
      </c>
      <c r="J21" s="67">
        <f>分析係数表!G24</f>
        <v>0.20860957299762456</v>
      </c>
      <c r="K21" s="69">
        <f t="shared" si="3"/>
        <v>7.6661708935912842E-3</v>
      </c>
      <c r="L21" s="70"/>
      <c r="M21" s="71"/>
      <c r="N21" s="72">
        <f>分析係数表!H24</f>
        <v>1.012294301444671E-3</v>
      </c>
      <c r="O21" s="73">
        <f t="shared" si="4"/>
        <v>3.6543648226596871E-2</v>
      </c>
      <c r="P21" s="67">
        <f>分析係数表!C24</f>
        <v>0.65025853558407531</v>
      </c>
      <c r="Q21" s="73">
        <f t="shared" si="5"/>
        <v>2.3762819180726473E-2</v>
      </c>
      <c r="R21" s="74">
        <v>4.958775025878203E-2</v>
      </c>
      <c r="S21" s="75">
        <f t="shared" si="6"/>
        <v>8.633664333895999E-2</v>
      </c>
      <c r="T21" s="76">
        <f>分析係数表!F24</f>
        <v>0.3934811577649211</v>
      </c>
      <c r="U21" s="77">
        <f t="shared" si="7"/>
        <v>3.397184237855104E-2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投入係数表!AB22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1.554728181214036E-2</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投入係数表!AB23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0.34935588579062299</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投入係数表!AB24</f>
        <v>0</v>
      </c>
      <c r="E24" s="68">
        <f t="shared" si="0"/>
        <v>0</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0.32623785452037107</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投入係数表!AB25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0.26516173178632524</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投入係数表!AB26</f>
        <v>3.9017079662024235E-3</v>
      </c>
      <c r="E26" s="68">
        <f t="shared" si="0"/>
        <v>0.39017079662024234</v>
      </c>
      <c r="F26" s="67">
        <f>分析係数表!C29</f>
        <v>0.21798273531536294</v>
      </c>
      <c r="G26" s="68">
        <f t="shared" si="1"/>
        <v>8.5050497487454593E-2</v>
      </c>
      <c r="H26" s="68">
        <v>0.14202972356331767</v>
      </c>
      <c r="I26" s="68">
        <f t="shared" si="2"/>
        <v>0.14202972356331767</v>
      </c>
      <c r="J26" s="67">
        <f>分析係数表!G29</f>
        <v>0.25500731246508535</v>
      </c>
      <c r="K26" s="69">
        <f t="shared" si="3"/>
        <v>3.6218618096040642E-2</v>
      </c>
      <c r="L26" s="70"/>
      <c r="M26" s="71"/>
      <c r="N26" s="72">
        <f>分析係数表!H29</f>
        <v>1.0983971257521954E-2</v>
      </c>
      <c r="O26" s="73">
        <f t="shared" si="4"/>
        <v>0.39651945209322326</v>
      </c>
      <c r="P26" s="67">
        <f>分析係数表!C29</f>
        <v>0.21798273531536294</v>
      </c>
      <c r="Q26" s="73">
        <f t="shared" si="5"/>
        <v>8.6434394773029818E-2</v>
      </c>
      <c r="R26" s="74">
        <v>0.133311961148911</v>
      </c>
      <c r="S26" s="75">
        <f t="shared" si="6"/>
        <v>0.27534168471222864</v>
      </c>
      <c r="T26" s="76">
        <f>分析係数表!F29</f>
        <v>0.40506035137493174</v>
      </c>
      <c r="U26" s="77">
        <f t="shared" si="7"/>
        <v>0.111529999557701</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投入係数表!AB27</f>
        <v>2.9456603188548099E-3</v>
      </c>
      <c r="E27" s="68">
        <f t="shared" si="0"/>
        <v>0.29456603188548097</v>
      </c>
      <c r="F27" s="67">
        <f>分析係数表!C30</f>
        <v>1</v>
      </c>
      <c r="G27" s="68">
        <f t="shared" si="1"/>
        <v>0.29456603188548097</v>
      </c>
      <c r="H27" s="68">
        <v>0.49989470419821014</v>
      </c>
      <c r="I27" s="68">
        <f t="shared" si="2"/>
        <v>0.49989470419821014</v>
      </c>
      <c r="J27" s="67">
        <f>分析係数表!G30</f>
        <v>0.34480244300890089</v>
      </c>
      <c r="K27" s="69">
        <f t="shared" si="3"/>
        <v>0.17236491525475472</v>
      </c>
      <c r="L27" s="70"/>
      <c r="M27" s="71"/>
      <c r="N27" s="72">
        <f>分析係数表!H30</f>
        <v>0</v>
      </c>
      <c r="O27" s="73">
        <f t="shared" si="4"/>
        <v>0</v>
      </c>
      <c r="P27" s="67">
        <f>分析係数表!C30</f>
        <v>1</v>
      </c>
      <c r="Q27" s="73">
        <f t="shared" si="5"/>
        <v>0</v>
      </c>
      <c r="R27" s="74">
        <v>0.2213317667033885</v>
      </c>
      <c r="S27" s="75">
        <f t="shared" si="6"/>
        <v>0.72122647090159864</v>
      </c>
      <c r="T27" s="76">
        <f>分析係数表!F30</f>
        <v>0.4506615325054556</v>
      </c>
      <c r="U27" s="77">
        <f t="shared" si="7"/>
        <v>0.32502902666001582</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投入係数表!AB28</f>
        <v>7.7078111676700867E-2</v>
      </c>
      <c r="E28" s="68">
        <f t="shared" si="0"/>
        <v>7.7078111676700871</v>
      </c>
      <c r="F28" s="67">
        <f>分析係数表!C31</f>
        <v>0.99579475994795519</v>
      </c>
      <c r="G28" s="68">
        <f t="shared" si="1"/>
        <v>7.6753979714342027</v>
      </c>
      <c r="H28" s="68">
        <v>8.5823390655827865</v>
      </c>
      <c r="I28" s="68">
        <f t="shared" si="2"/>
        <v>8.5823390655827865</v>
      </c>
      <c r="J28" s="67">
        <f>分析係数表!G31</f>
        <v>7.0701677135993485E-2</v>
      </c>
      <c r="K28" s="69">
        <f t="shared" si="3"/>
        <v>0.60678576568645815</v>
      </c>
      <c r="L28" s="70"/>
      <c r="M28" s="71"/>
      <c r="N28" s="72">
        <f>分析係数表!H31</f>
        <v>0.174828557104864</v>
      </c>
      <c r="O28" s="73">
        <f t="shared" si="4"/>
        <v>6.3112805057639161</v>
      </c>
      <c r="P28" s="67">
        <f>分析係数表!C31</f>
        <v>0.99579475994795519</v>
      </c>
      <c r="Q28" s="73">
        <f t="shared" si="5"/>
        <v>6.2847400562013878</v>
      </c>
      <c r="R28" s="74">
        <v>7.1929814417867712</v>
      </c>
      <c r="S28" s="75">
        <f t="shared" si="6"/>
        <v>15.775320507369557</v>
      </c>
      <c r="T28" s="76">
        <f>分析係数表!F31</f>
        <v>0.32317167652288298</v>
      </c>
      <c r="U28" s="77">
        <f t="shared" si="7"/>
        <v>5.0981367760524368</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投入係数表!AB29</f>
        <v>9.4054417198522009E-3</v>
      </c>
      <c r="E29" s="68">
        <f t="shared" si="0"/>
        <v>0.94054417198522011</v>
      </c>
      <c r="F29" s="67">
        <f>分析係数表!C32</f>
        <v>0.99964031202931458</v>
      </c>
      <c r="G29" s="68">
        <f t="shared" si="1"/>
        <v>0.94020586956065877</v>
      </c>
      <c r="H29" s="68">
        <v>1.0650606025366616</v>
      </c>
      <c r="I29" s="68">
        <f t="shared" si="2"/>
        <v>1.0650606025366616</v>
      </c>
      <c r="J29" s="67">
        <f>分析係数表!G32</f>
        <v>0.14056358670308441</v>
      </c>
      <c r="K29" s="69">
        <f t="shared" si="3"/>
        <v>0.14970873834870135</v>
      </c>
      <c r="L29" s="70"/>
      <c r="M29" s="71"/>
      <c r="N29" s="72">
        <f>分析係数表!H32</f>
        <v>5.58720937888101E-3</v>
      </c>
      <c r="O29" s="73">
        <f t="shared" si="4"/>
        <v>0.20169728686488131</v>
      </c>
      <c r="P29" s="67">
        <f>分析係数表!C32</f>
        <v>0.99964031202931458</v>
      </c>
      <c r="Q29" s="73">
        <f t="shared" si="5"/>
        <v>0.20162473877707612</v>
      </c>
      <c r="R29" s="74">
        <v>0.29340000840609876</v>
      </c>
      <c r="S29" s="75">
        <f t="shared" si="6"/>
        <v>1.3584606109427604</v>
      </c>
      <c r="T29" s="76">
        <f>分析係数表!F32</f>
        <v>0.48930784091666113</v>
      </c>
      <c r="U29" s="77">
        <f t="shared" si="7"/>
        <v>0.66470542851073044</v>
      </c>
      <c r="V29" s="78">
        <f>分析係数表!D32</f>
        <v>1.9141518442031401E-2</v>
      </c>
      <c r="W29" s="79">
        <f t="shared" si="8"/>
        <v>0</v>
      </c>
      <c r="X29" s="67">
        <f>分析係数表!E32</f>
        <v>2.8623453911575954E-2</v>
      </c>
      <c r="Y29" s="80">
        <f t="shared" si="9"/>
        <v>0</v>
      </c>
    </row>
    <row r="30" spans="1:25" x14ac:dyDescent="0.15">
      <c r="A30" s="6" t="s">
        <v>18</v>
      </c>
      <c r="B30" s="5" t="s">
        <v>271</v>
      </c>
      <c r="C30" s="66">
        <f>最終需要_まとめ!C31</f>
        <v>100</v>
      </c>
      <c r="D30" s="67">
        <f>投入係数表!AB30</f>
        <v>0</v>
      </c>
      <c r="E30" s="68">
        <f t="shared" si="0"/>
        <v>0</v>
      </c>
      <c r="F30" s="67">
        <f>分析係数表!C33</f>
        <v>0.86108134654879898</v>
      </c>
      <c r="G30" s="68">
        <f t="shared" si="1"/>
        <v>0</v>
      </c>
      <c r="H30" s="68">
        <v>0.10670945293644936</v>
      </c>
      <c r="I30" s="68">
        <f t="shared" si="2"/>
        <v>100.10670945293644</v>
      </c>
      <c r="J30" s="67">
        <f>分析係数表!G33</f>
        <v>0.50957339603627816</v>
      </c>
      <c r="K30" s="69">
        <f t="shared" si="3"/>
        <v>51.011715901949813</v>
      </c>
      <c r="L30" s="70"/>
      <c r="M30" s="71"/>
      <c r="N30" s="72">
        <f>分析係数表!H33</f>
        <v>9.6636851302253027E-4</v>
      </c>
      <c r="O30" s="73">
        <f t="shared" si="4"/>
        <v>3.4885735251849619E-2</v>
      </c>
      <c r="P30" s="67">
        <f>分析係数表!C33</f>
        <v>0.86108134654879898</v>
      </c>
      <c r="Q30" s="73">
        <f t="shared" si="5"/>
        <v>3.0039455886007576E-2</v>
      </c>
      <c r="R30" s="74">
        <v>0.15952774020037777</v>
      </c>
      <c r="S30" s="75">
        <f t="shared" si="6"/>
        <v>100.26623719313682</v>
      </c>
      <c r="T30" s="76">
        <f>分析係数表!F33</f>
        <v>0.6614299372109248</v>
      </c>
      <c r="U30" s="77">
        <f t="shared" si="7"/>
        <v>66.319090971032182</v>
      </c>
      <c r="V30" s="78">
        <f>分析係数表!D33</f>
        <v>9.444200408258184E-2</v>
      </c>
      <c r="W30" s="79">
        <f t="shared" si="8"/>
        <v>9</v>
      </c>
      <c r="X30" s="67">
        <f>分析係数表!E33</f>
        <v>9.1832252396578898E-2</v>
      </c>
      <c r="Y30" s="80">
        <f t="shared" si="9"/>
        <v>9</v>
      </c>
    </row>
    <row r="31" spans="1:25" x14ac:dyDescent="0.15">
      <c r="A31" s="6" t="s">
        <v>19</v>
      </c>
      <c r="B31" s="5" t="s">
        <v>272</v>
      </c>
      <c r="C31" s="81"/>
      <c r="D31" s="67">
        <f>投入係数表!AB31</f>
        <v>1.5400118859977779E-2</v>
      </c>
      <c r="E31" s="68">
        <f t="shared" si="0"/>
        <v>1.5400118859977778</v>
      </c>
      <c r="F31" s="67">
        <f>分析係数表!C34</f>
        <v>0.32336264537596071</v>
      </c>
      <c r="G31" s="68">
        <f t="shared" si="1"/>
        <v>0.49798231736666387</v>
      </c>
      <c r="H31" s="68">
        <v>0.6769945751118116</v>
      </c>
      <c r="I31" s="68">
        <f t="shared" si="2"/>
        <v>0.6769945751118116</v>
      </c>
      <c r="J31" s="67">
        <f>分析係数表!G34</f>
        <v>0.42577322034702936</v>
      </c>
      <c r="K31" s="69">
        <f t="shared" si="3"/>
        <v>0.28824616040282486</v>
      </c>
      <c r="L31" s="70"/>
      <c r="M31" s="71"/>
      <c r="N31" s="72">
        <f>分析係数表!H34</f>
        <v>0.1563846962426603</v>
      </c>
      <c r="O31" s="73">
        <f t="shared" si="4"/>
        <v>5.6454603363460114</v>
      </c>
      <c r="P31" s="67">
        <f>分析係数表!C34</f>
        <v>0.32336264537596071</v>
      </c>
      <c r="Q31" s="73">
        <f t="shared" si="5"/>
        <v>1.8255309887259072</v>
      </c>
      <c r="R31" s="74">
        <v>2.0563820785196492</v>
      </c>
      <c r="S31" s="75">
        <f t="shared" si="6"/>
        <v>2.7333766536314608</v>
      </c>
      <c r="T31" s="76">
        <f>分析係数表!F34</f>
        <v>0.70466108064911737</v>
      </c>
      <c r="U31" s="77">
        <f t="shared" si="7"/>
        <v>1.9261041465690134</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投入係数表!AB32</f>
        <v>2.6510942869693289E-2</v>
      </c>
      <c r="E32" s="68">
        <f t="shared" si="0"/>
        <v>2.6510942869693288</v>
      </c>
      <c r="F32" s="67">
        <f>分析係数表!C35</f>
        <v>0.71309503437584931</v>
      </c>
      <c r="G32" s="68">
        <f t="shared" si="1"/>
        <v>1.8904821717000113</v>
      </c>
      <c r="H32" s="68">
        <v>2.174837635561429</v>
      </c>
      <c r="I32" s="68">
        <f t="shared" si="2"/>
        <v>2.174837635561429</v>
      </c>
      <c r="J32" s="67">
        <f>分析係数表!G35</f>
        <v>0.31495703902204752</v>
      </c>
      <c r="K32" s="69">
        <f t="shared" si="3"/>
        <v>0.68498042205013854</v>
      </c>
      <c r="L32" s="70"/>
      <c r="M32" s="71"/>
      <c r="N32" s="72">
        <f>分析係数表!H35</f>
        <v>4.5217953193592612E-2</v>
      </c>
      <c r="O32" s="73">
        <f t="shared" si="4"/>
        <v>1.6323602461015019</v>
      </c>
      <c r="P32" s="67">
        <f>分析係数表!C35</f>
        <v>0.71309503437584931</v>
      </c>
      <c r="Q32" s="73">
        <f t="shared" si="5"/>
        <v>1.1640279858075204</v>
      </c>
      <c r="R32" s="74">
        <v>1.7497737716070398</v>
      </c>
      <c r="S32" s="75">
        <f t="shared" si="6"/>
        <v>3.9246114071684688</v>
      </c>
      <c r="T32" s="76">
        <f>分析係数表!F35</f>
        <v>0.6471226839613694</v>
      </c>
      <c r="U32" s="77">
        <f t="shared" si="7"/>
        <v>2.5397050673122661</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投入係数表!AB33</f>
        <v>8.5269114493165547E-4</v>
      </c>
      <c r="E33" s="68">
        <f t="shared" si="0"/>
        <v>8.5269114493165543E-2</v>
      </c>
      <c r="F33" s="67">
        <f>分析係数表!C36</f>
        <v>0.97060797996518033</v>
      </c>
      <c r="G33" s="68">
        <f t="shared" si="1"/>
        <v>8.2762882971631091E-2</v>
      </c>
      <c r="H33" s="68">
        <v>0.25387497059648356</v>
      </c>
      <c r="I33" s="68">
        <f t="shared" si="2"/>
        <v>0.25387497059648356</v>
      </c>
      <c r="J33" s="67">
        <f>分析係数表!G36</f>
        <v>5.0335711627756477E-2</v>
      </c>
      <c r="K33" s="69">
        <f t="shared" si="3"/>
        <v>1.2778977309449751E-2</v>
      </c>
      <c r="L33" s="70"/>
      <c r="M33" s="71"/>
      <c r="N33" s="72">
        <f>分析係数表!H36</f>
        <v>0.16953071230897843</v>
      </c>
      <c r="O33" s="73">
        <f t="shared" si="4"/>
        <v>6.1200292300196448</v>
      </c>
      <c r="P33" s="67">
        <f>分析係数表!C36</f>
        <v>0.97060797996518033</v>
      </c>
      <c r="Q33" s="73">
        <f t="shared" si="5"/>
        <v>5.9401492082772256</v>
      </c>
      <c r="R33" s="74">
        <v>6.2967715474504482</v>
      </c>
      <c r="S33" s="75">
        <f t="shared" si="6"/>
        <v>6.550646518046932</v>
      </c>
      <c r="T33" s="76">
        <f>分析係数表!F36</f>
        <v>0.84929702794091477</v>
      </c>
      <c r="U33" s="77">
        <f t="shared" si="7"/>
        <v>5.5634446188687612</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投入係数表!AB34</f>
        <v>4.3461409265910439E-2</v>
      </c>
      <c r="E34" s="68">
        <f t="shared" si="0"/>
        <v>4.346140926591044</v>
      </c>
      <c r="F34" s="67">
        <f>分析係数表!C37</f>
        <v>0.36942311263039118</v>
      </c>
      <c r="G34" s="68">
        <f t="shared" si="1"/>
        <v>1.605564909031596</v>
      </c>
      <c r="H34" s="68">
        <v>1.8988955622557633</v>
      </c>
      <c r="I34" s="68">
        <f t="shared" si="2"/>
        <v>1.8988955622557633</v>
      </c>
      <c r="J34" s="67">
        <f>分析係数表!G37</f>
        <v>0.39597111115274369</v>
      </c>
      <c r="K34" s="69">
        <f t="shared" si="3"/>
        <v>0.75190778574942863</v>
      </c>
      <c r="L34" s="70"/>
      <c r="M34" s="71"/>
      <c r="N34" s="72">
        <f>分析係数表!H37</f>
        <v>4.1543568960461748E-2</v>
      </c>
      <c r="O34" s="73">
        <f t="shared" si="4"/>
        <v>1.499715614324695</v>
      </c>
      <c r="P34" s="67">
        <f>分析係数表!C37</f>
        <v>0.36942311263039118</v>
      </c>
      <c r="Q34" s="73">
        <f t="shared" si="5"/>
        <v>0.55402961030422815</v>
      </c>
      <c r="R34" s="74">
        <v>0.79176682116996344</v>
      </c>
      <c r="S34" s="75">
        <f t="shared" si="6"/>
        <v>2.6906623834257268</v>
      </c>
      <c r="T34" s="76">
        <f>分析係数表!F37</f>
        <v>0.66956741667759523</v>
      </c>
      <c r="U34" s="77">
        <f t="shared" si="7"/>
        <v>1.8015798612219451</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投入係数表!AB35</f>
        <v>9.5604764734761368E-3</v>
      </c>
      <c r="E35" s="68">
        <f t="shared" si="0"/>
        <v>0.95604764734761372</v>
      </c>
      <c r="F35" s="67">
        <f>分析係数表!C38</f>
        <v>0.27616293516884927</v>
      </c>
      <c r="G35" s="68">
        <f t="shared" si="1"/>
        <v>0.26402492445278991</v>
      </c>
      <c r="H35" s="68">
        <v>0.436557870121422</v>
      </c>
      <c r="I35" s="68">
        <f t="shared" si="2"/>
        <v>0.436557870121422</v>
      </c>
      <c r="J35" s="67">
        <f>分析係数表!G38</f>
        <v>0.16816004220594116</v>
      </c>
      <c r="K35" s="69">
        <f t="shared" si="3"/>
        <v>7.3411589864954108E-2</v>
      </c>
      <c r="L35" s="70"/>
      <c r="M35" s="71"/>
      <c r="N35" s="72">
        <f>分析係数表!H38</f>
        <v>1.978405886979525E-2</v>
      </c>
      <c r="O35" s="73">
        <f t="shared" si="4"/>
        <v>0.71420108440825525</v>
      </c>
      <c r="P35" s="67">
        <f>分析係数表!C38</f>
        <v>0.27616293516884927</v>
      </c>
      <c r="Q35" s="73">
        <f t="shared" si="5"/>
        <v>0.19723586777095883</v>
      </c>
      <c r="R35" s="74">
        <v>0.3402469344983674</v>
      </c>
      <c r="S35" s="75">
        <f t="shared" si="6"/>
        <v>0.7768048046197894</v>
      </c>
      <c r="T35" s="76">
        <f>分析係数表!F38</f>
        <v>0.50796041491163135</v>
      </c>
      <c r="U35" s="77">
        <f t="shared" si="7"/>
        <v>0.39458609086001695</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投入係数表!AB36</f>
        <v>0</v>
      </c>
      <c r="E36" s="68">
        <f t="shared" si="0"/>
        <v>0</v>
      </c>
      <c r="F36" s="67">
        <f>分析係数表!C39</f>
        <v>1</v>
      </c>
      <c r="G36" s="68">
        <f t="shared" si="1"/>
        <v>0</v>
      </c>
      <c r="H36" s="68">
        <v>0.14123955122917231</v>
      </c>
      <c r="I36" s="68">
        <f t="shared" si="2"/>
        <v>0.14123955122917231</v>
      </c>
      <c r="J36" s="67">
        <f>分析係数表!G39</f>
        <v>0.35248448442068531</v>
      </c>
      <c r="K36" s="69">
        <f t="shared" si="3"/>
        <v>4.9784750394823774E-2</v>
      </c>
      <c r="L36" s="70"/>
      <c r="M36" s="71"/>
      <c r="N36" s="72">
        <f>分析係数表!H39</f>
        <v>3.7835784153932967E-3</v>
      </c>
      <c r="O36" s="73">
        <f t="shared" si="4"/>
        <v>0.13658652276571631</v>
      </c>
      <c r="P36" s="67">
        <f>分析係数表!C39</f>
        <v>1</v>
      </c>
      <c r="Q36" s="73">
        <f t="shared" si="5"/>
        <v>0.13658652276571631</v>
      </c>
      <c r="R36" s="74">
        <v>0.14428280135082644</v>
      </c>
      <c r="S36" s="75">
        <f t="shared" si="6"/>
        <v>0.28552235257999875</v>
      </c>
      <c r="T36" s="76">
        <f>分析係数表!F39</f>
        <v>0.70432763167329249</v>
      </c>
      <c r="U36" s="77">
        <f t="shared" si="7"/>
        <v>0.20110128238245731</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投入係数表!AB37</f>
        <v>2.5839125603989562E-5</v>
      </c>
      <c r="E37" s="68">
        <f t="shared" si="0"/>
        <v>2.5839125603989562E-3</v>
      </c>
      <c r="F37" s="67">
        <f>分析係数表!C40</f>
        <v>0.8594947788612175</v>
      </c>
      <c r="G37" s="68">
        <f t="shared" si="1"/>
        <v>2.2208593546968231E-3</v>
      </c>
      <c r="H37" s="68">
        <v>8.2201977805597005E-3</v>
      </c>
      <c r="I37" s="68">
        <f t="shared" si="2"/>
        <v>8.2201977805597005E-3</v>
      </c>
      <c r="J37" s="67">
        <f>分析係数表!G40</f>
        <v>0.52539426735800443</v>
      </c>
      <c r="K37" s="69">
        <f t="shared" si="3"/>
        <v>4.3188447904550578E-3</v>
      </c>
      <c r="L37" s="70"/>
      <c r="M37" s="71"/>
      <c r="N37" s="72">
        <f>分析係数表!H40</f>
        <v>2.8625897198815951E-2</v>
      </c>
      <c r="O37" s="73">
        <f t="shared" si="4"/>
        <v>1.0333899103366939</v>
      </c>
      <c r="P37" s="67">
        <f>分析係数表!C40</f>
        <v>0.8594947788612175</v>
      </c>
      <c r="Q37" s="73">
        <f t="shared" si="5"/>
        <v>0.88819323246225013</v>
      </c>
      <c r="R37" s="74">
        <v>0.89226549659892174</v>
      </c>
      <c r="S37" s="75">
        <f t="shared" si="6"/>
        <v>0.90048569437948145</v>
      </c>
      <c r="T37" s="76">
        <f>分析係数表!F40</f>
        <v>0.72756745394375155</v>
      </c>
      <c r="U37" s="77">
        <f t="shared" si="7"/>
        <v>0.65516408397245052</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投入係数表!AB38</f>
        <v>0</v>
      </c>
      <c r="E38" s="68">
        <f t="shared" si="0"/>
        <v>0</v>
      </c>
      <c r="F38" s="67">
        <f>分析係数表!C41</f>
        <v>0.99990471917963208</v>
      </c>
      <c r="G38" s="68">
        <f t="shared" si="1"/>
        <v>0</v>
      </c>
      <c r="H38" s="68">
        <v>4.5773653930932827E-3</v>
      </c>
      <c r="I38" s="68">
        <f t="shared" si="2"/>
        <v>4.5773653930932827E-3</v>
      </c>
      <c r="J38" s="67">
        <f>分析係数表!G41</f>
        <v>0.44685264209908465</v>
      </c>
      <c r="K38" s="69">
        <f t="shared" si="3"/>
        <v>2.0454078197566484E-3</v>
      </c>
      <c r="L38" s="70"/>
      <c r="M38" s="71"/>
      <c r="N38" s="72">
        <f>分析係数表!H41</f>
        <v>4.1570867506027356E-2</v>
      </c>
      <c r="O38" s="73">
        <f t="shared" si="4"/>
        <v>1.5007010870719224</v>
      </c>
      <c r="P38" s="67">
        <f>分析係数表!C41</f>
        <v>0.99990471917963208</v>
      </c>
      <c r="Q38" s="73">
        <f t="shared" si="5"/>
        <v>1.5005580990412191</v>
      </c>
      <c r="R38" s="74">
        <v>1.5345248581425668</v>
      </c>
      <c r="S38" s="75">
        <f t="shared" si="6"/>
        <v>1.5391022235356602</v>
      </c>
      <c r="T38" s="76">
        <f>分析係数表!F41</f>
        <v>0.55239581515617808</v>
      </c>
      <c r="U38" s="77">
        <f t="shared" si="7"/>
        <v>0.85019362737866722</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投入係数表!AB39</f>
        <v>1.5761866618433631E-3</v>
      </c>
      <c r="E39" s="68">
        <f>$C$30*D39</f>
        <v>0.15761866618433631</v>
      </c>
      <c r="F39" s="67">
        <f>分析係数表!C42</f>
        <v>0.63104308840742951</v>
      </c>
      <c r="G39" s="68">
        <f>E39*F39</f>
        <v>9.9464169899623256E-2</v>
      </c>
      <c r="H39" s="68">
        <v>0.12605123354453637</v>
      </c>
      <c r="I39" s="68">
        <f>C39+H39</f>
        <v>0.12605123354453637</v>
      </c>
      <c r="J39" s="67">
        <f>分析係数表!G42</f>
        <v>0.48778127268328092</v>
      </c>
      <c r="K39" s="69">
        <f>I39*J39</f>
        <v>6.1485431121651425E-2</v>
      </c>
      <c r="L39" s="70"/>
      <c r="M39" s="71"/>
      <c r="N39" s="72">
        <f>分析係数表!H42</f>
        <v>1.0655104073296274E-2</v>
      </c>
      <c r="O39" s="73">
        <f t="shared" si="4"/>
        <v>0.38464740393838981</v>
      </c>
      <c r="P39" s="67">
        <f>分析係数表!C42</f>
        <v>0.63104308840742951</v>
      </c>
      <c r="Q39" s="73">
        <f>O39*P39</f>
        <v>0.24272908572918156</v>
      </c>
      <c r="R39" s="74">
        <v>0.26454996214466553</v>
      </c>
      <c r="S39" s="75">
        <f>I39+R39</f>
        <v>0.39060119568920193</v>
      </c>
      <c r="T39" s="76">
        <f>分析係数表!F42</f>
        <v>0.56029864159552034</v>
      </c>
      <c r="U39" s="77">
        <f>S39*T39</f>
        <v>0.21885331935024585</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投入係数表!AB40</f>
        <v>6.1962223198366966E-2</v>
      </c>
      <c r="E40" s="68">
        <f>$C$30*D40</f>
        <v>6.1962223198366964</v>
      </c>
      <c r="F40" s="67">
        <f>分析係数表!C43</f>
        <v>0.62059958859811692</v>
      </c>
      <c r="G40" s="68">
        <f>E40*F40</f>
        <v>3.8453730225531233</v>
      </c>
      <c r="H40" s="68">
        <v>5.1036498692723731</v>
      </c>
      <c r="I40" s="68">
        <f>C40+H40</f>
        <v>5.1036498692723731</v>
      </c>
      <c r="J40" s="67">
        <f>分析係数表!G43</f>
        <v>0.36935703048307378</v>
      </c>
      <c r="K40" s="69">
        <f>I40*J40</f>
        <v>1.8850689603397714</v>
      </c>
      <c r="L40" s="70"/>
      <c r="M40" s="71"/>
      <c r="N40" s="72">
        <f>分析係数表!H43</f>
        <v>1.5056593096551102E-2</v>
      </c>
      <c r="O40" s="73">
        <f t="shared" si="4"/>
        <v>0.5435403921825237</v>
      </c>
      <c r="P40" s="67">
        <f>分析係数表!C43</f>
        <v>0.62059958859811692</v>
      </c>
      <c r="Q40" s="73">
        <f>O40*P40</f>
        <v>0.33732094377493332</v>
      </c>
      <c r="R40" s="74">
        <v>1.3582870825298075</v>
      </c>
      <c r="S40" s="75">
        <f>I40+R40</f>
        <v>6.4619369518021808</v>
      </c>
      <c r="T40" s="76">
        <f>分析係数表!F43</f>
        <v>0.6240370889543333</v>
      </c>
      <c r="U40" s="77">
        <f>S40*T40</f>
        <v>4.032488324409071</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投入係数表!AB41</f>
        <v>2.5839125603989562E-5</v>
      </c>
      <c r="E41" s="68">
        <f>$C$30*D41</f>
        <v>2.5839125603989562E-3</v>
      </c>
      <c r="F41" s="67">
        <f>分析係数表!C44</f>
        <v>0.64669075076632776</v>
      </c>
      <c r="G41" s="68">
        <f>E41*F41</f>
        <v>1.6709923535989453E-3</v>
      </c>
      <c r="H41" s="68">
        <v>1.0990285673088468E-2</v>
      </c>
      <c r="I41" s="68">
        <f>C41+H41</f>
        <v>1.0990285673088468E-2</v>
      </c>
      <c r="J41" s="67">
        <f>分析係数表!G44</f>
        <v>0.2706786499583716</v>
      </c>
      <c r="K41" s="69">
        <f>I41*J41</f>
        <v>2.9748356886484199E-3</v>
      </c>
      <c r="L41" s="70"/>
      <c r="M41" s="71"/>
      <c r="N41" s="72">
        <f>分析係数表!H44</f>
        <v>0.11660878839741158</v>
      </c>
      <c r="O41" s="73">
        <f t="shared" si="4"/>
        <v>4.2095569808535469</v>
      </c>
      <c r="P41" s="67">
        <f>分析係数表!C44</f>
        <v>0.64669075076632776</v>
      </c>
      <c r="Q41" s="73">
        <f>O41*P41</f>
        <v>2.7222815643418161</v>
      </c>
      <c r="R41" s="74">
        <v>2.773037781615515</v>
      </c>
      <c r="S41" s="75">
        <f>I41+R41</f>
        <v>2.7840280672886033</v>
      </c>
      <c r="T41" s="76">
        <f>分析係数表!F44</f>
        <v>0.52072668274875644</v>
      </c>
      <c r="U41" s="77">
        <f>S41*T41</f>
        <v>1.4497177001586261</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投入係数表!AB42</f>
        <v>4.7543991111340788E-3</v>
      </c>
      <c r="E42" s="68">
        <f>$C$30*D42</f>
        <v>0.47543991111340789</v>
      </c>
      <c r="F42" s="67">
        <f>分析係数表!C45</f>
        <v>1</v>
      </c>
      <c r="G42" s="68">
        <f>E42*F42</f>
        <v>0.47543991111340789</v>
      </c>
      <c r="H42" s="68">
        <v>0.51411604584319037</v>
      </c>
      <c r="I42" s="68">
        <f>C42+H42</f>
        <v>0.51411604584319037</v>
      </c>
      <c r="J42" s="67">
        <f>分析係数表!G45</f>
        <v>0</v>
      </c>
      <c r="K42" s="69">
        <f>I42*J42</f>
        <v>0</v>
      </c>
      <c r="L42" s="70"/>
      <c r="M42" s="71"/>
      <c r="N42" s="72">
        <f>分析係数表!H45</f>
        <v>0</v>
      </c>
      <c r="O42" s="73">
        <f t="shared" si="4"/>
        <v>0</v>
      </c>
      <c r="P42" s="67">
        <f>分析係数表!C45</f>
        <v>1</v>
      </c>
      <c r="Q42" s="73">
        <f>O42*P42</f>
        <v>0</v>
      </c>
      <c r="R42" s="74">
        <v>4.7405793382096009E-2</v>
      </c>
      <c r="S42" s="75">
        <f>I42+R42</f>
        <v>0.56152183922528642</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投入係数表!AB43</f>
        <v>7.4416681739489935E-3</v>
      </c>
      <c r="E43" s="68">
        <f>$C$30*D43</f>
        <v>0.74416681739489932</v>
      </c>
      <c r="F43" s="67">
        <f>分析係数表!C46</f>
        <v>0.9523590920683499</v>
      </c>
      <c r="G43" s="68">
        <f>E43*F43</f>
        <v>0.70871403456159987</v>
      </c>
      <c r="H43" s="68">
        <v>0.74451887277544837</v>
      </c>
      <c r="I43" s="68">
        <f>C43+H43</f>
        <v>0.74451887277544837</v>
      </c>
      <c r="J43" s="67">
        <f>分析係数表!G46</f>
        <v>9.2904052538843509E-3</v>
      </c>
      <c r="K43" s="69">
        <f>I43*J43</f>
        <v>6.9168820472490806E-3</v>
      </c>
      <c r="L43" s="70"/>
      <c r="M43" s="71"/>
      <c r="N43" s="72">
        <f>分析係数表!H46</f>
        <v>3.275825467872984E-5</v>
      </c>
      <c r="O43" s="73">
        <f t="shared" si="4"/>
        <v>1.1825672966728684E-3</v>
      </c>
      <c r="P43" s="67">
        <f>分析係数表!C46</f>
        <v>0.9523590920683499</v>
      </c>
      <c r="Q43" s="73">
        <f>O43*P43</f>
        <v>1.1262287169690958E-3</v>
      </c>
      <c r="R43" s="74">
        <v>4.05695473179081E-2</v>
      </c>
      <c r="S43" s="75">
        <f>I43+R43</f>
        <v>0.78508842009335644</v>
      </c>
      <c r="T43" s="76">
        <f>分析係数表!F46</f>
        <v>0.3134710876181323</v>
      </c>
      <c r="U43" s="77">
        <f>S43*T43</f>
        <v>0.24610252092306559</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投入係数表!AB44</f>
        <v>0.3121107981705899</v>
      </c>
      <c r="E44" s="82">
        <f>SUM(E5:E43)</f>
        <v>31.211079817058994</v>
      </c>
      <c r="F44" s="83">
        <f>分析係数表!C47</f>
        <v>0.46786164393083407</v>
      </c>
      <c r="G44" s="82">
        <f>SUM(G5:G43)</f>
        <v>18.920273573829014</v>
      </c>
      <c r="H44" s="82">
        <f>SUM(H5:H43)</f>
        <v>23.292454769538711</v>
      </c>
      <c r="I44" s="82">
        <f>SUM(I5:I43)</f>
        <v>123.29245476953868</v>
      </c>
      <c r="J44" s="83">
        <f>分析係数表!G47</f>
        <v>0.21497759441460212</v>
      </c>
      <c r="K44" s="84">
        <f>SUM(K5:K43)</f>
        <v>55.910933530154999</v>
      </c>
      <c r="L44" s="85">
        <f>最終需要_まとめ!$L$34</f>
        <v>0.64566666666666661</v>
      </c>
      <c r="M44" s="82">
        <f>K44*L44</f>
        <v>36.099826082636739</v>
      </c>
      <c r="N44" s="86">
        <f>分析係数表!H47</f>
        <v>1</v>
      </c>
      <c r="O44" s="87">
        <f>SUM(O5:O43)</f>
        <v>36.099826082636746</v>
      </c>
      <c r="P44" s="83">
        <f>分析係数表!C47</f>
        <v>0.46786164393083407</v>
      </c>
      <c r="Q44" s="87">
        <f>SUM(Q5:Q43)</f>
        <v>23.182709091871335</v>
      </c>
      <c r="R44" s="82">
        <f>SUM(R5:R43)</f>
        <v>27.815050647710475</v>
      </c>
      <c r="S44" s="88">
        <f>SUM(S5:S43)</f>
        <v>151.10750541724917</v>
      </c>
      <c r="T44" s="89">
        <f>分析係数表!F47</f>
        <v>0.45241141751681985</v>
      </c>
      <c r="U44" s="90">
        <f>SUM(U5:U43)</f>
        <v>93.213767657598424</v>
      </c>
      <c r="V44" s="91">
        <f>分析係数表!D47</f>
        <v>5.5289104631778725E-2</v>
      </c>
      <c r="W44" s="92">
        <f>SUM(W5:W43)</f>
        <v>10</v>
      </c>
      <c r="X44" s="83">
        <f>分析係数表!E47</f>
        <v>4.6297221440055228E-2</v>
      </c>
      <c r="Y44" s="93">
        <f>SUM(Y5:Y43)</f>
        <v>10</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380</v>
      </c>
      <c r="S2" s="3" t="s">
        <v>150</v>
      </c>
      <c r="U2" s="55" t="s">
        <v>207</v>
      </c>
      <c r="W2" s="3" t="s">
        <v>127</v>
      </c>
      <c r="Y2" s="3" t="s">
        <v>151</v>
      </c>
    </row>
    <row r="3" spans="1:25" ht="45" x14ac:dyDescent="0.15">
      <c r="B3" s="56"/>
      <c r="C3" s="57" t="s">
        <v>225</v>
      </c>
      <c r="D3" s="57" t="s">
        <v>376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投入係数表!AC5</f>
        <v>1.2343041610292198E-4</v>
      </c>
      <c r="E5" s="68">
        <f t="shared" ref="E5:E38" si="0">$C$31*D5</f>
        <v>1.2343041610292198E-2</v>
      </c>
      <c r="F5" s="67">
        <f>分析係数表!C8</f>
        <v>0.17777947964604235</v>
      </c>
      <c r="G5" s="68">
        <f t="shared" ref="G5:G38" si="1">E5*F5</f>
        <v>2.1943395147271953E-3</v>
      </c>
      <c r="H5" s="68">
        <f t="array" ref="H5:H43">MMULT(逆行列係数!C5:AO43,'27'!G5:G43)</f>
        <v>3.2610001768092404E-3</v>
      </c>
      <c r="I5" s="68">
        <f t="shared" ref="I5:I38" si="2">C5+H5</f>
        <v>3.2610001768092404E-3</v>
      </c>
      <c r="J5" s="67">
        <f>分析係数表!G8</f>
        <v>0.11983669088190757</v>
      </c>
      <c r="K5" s="69">
        <f t="shared" ref="K5:K38" si="3">I5*J5</f>
        <v>3.9078747015413489E-4</v>
      </c>
      <c r="L5" s="70" t="s">
        <v>182</v>
      </c>
      <c r="M5" s="71" t="s">
        <v>182</v>
      </c>
      <c r="N5" s="72">
        <f>分析係数表!H8</f>
        <v>9.9318531954874535E-3</v>
      </c>
      <c r="O5" s="73">
        <f t="shared" ref="O5:O43" si="4">$M$44*N5</f>
        <v>0.30199062699551321</v>
      </c>
      <c r="P5" s="67">
        <f>分析係数表!C8</f>
        <v>0.17777947964604235</v>
      </c>
      <c r="Q5" s="73">
        <f t="shared" ref="Q5:Q38" si="5">O5*P5</f>
        <v>5.368773652524441E-2</v>
      </c>
      <c r="R5" s="74">
        <f t="array" ref="R5:R43">MMULT(逆行列係数!C5:AO43,'27'!Q5:Q43)</f>
        <v>9.0741088421695787E-2</v>
      </c>
      <c r="S5" s="75">
        <f t="shared" ref="S5:S38" si="6">I5+R5</f>
        <v>9.4002088598505021E-2</v>
      </c>
      <c r="T5" s="76">
        <f>分析係数表!F8</f>
        <v>0.45371949933871308</v>
      </c>
      <c r="U5" s="77">
        <f t="shared" ref="U5:U38" si="7">S5*T5</f>
        <v>4.2650580575707045E-2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投入係数表!AC6</f>
        <v>0</v>
      </c>
      <c r="E6" s="68">
        <f t="shared" si="0"/>
        <v>0</v>
      </c>
      <c r="F6" s="67">
        <f>分析係数表!C9</f>
        <v>0.42124201973302378</v>
      </c>
      <c r="G6" s="68">
        <f t="shared" si="1"/>
        <v>0</v>
      </c>
      <c r="H6" s="68">
        <v>2.6856255066134128E-3</v>
      </c>
      <c r="I6" s="68">
        <f t="shared" si="2"/>
        <v>2.6856255066134128E-3</v>
      </c>
      <c r="J6" s="67">
        <f>分析係数表!G9</f>
        <v>0.24981720692176457</v>
      </c>
      <c r="K6" s="69">
        <f t="shared" si="3"/>
        <v>6.7091546290001173E-4</v>
      </c>
      <c r="L6" s="70"/>
      <c r="M6" s="71"/>
      <c r="N6" s="72">
        <f>分析係数表!H9</f>
        <v>5.1224917855464795E-4</v>
      </c>
      <c r="O6" s="73">
        <f t="shared" si="4"/>
        <v>1.5575587714077398E-2</v>
      </c>
      <c r="P6" s="67">
        <f>分析係数表!C9</f>
        <v>0.42124201973302378</v>
      </c>
      <c r="Q6" s="73">
        <f t="shared" si="5"/>
        <v>6.5610920272068341E-3</v>
      </c>
      <c r="R6" s="74">
        <v>8.6797806058439946E-3</v>
      </c>
      <c r="S6" s="75">
        <f t="shared" si="6"/>
        <v>1.1365406112457408E-2</v>
      </c>
      <c r="T6" s="76">
        <f>分析係数表!F9</f>
        <v>0.68072142334876917</v>
      </c>
      <c r="U6" s="77">
        <f t="shared" si="7"/>
        <v>7.7366754258088076E-3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投入係数表!AC7</f>
        <v>0</v>
      </c>
      <c r="E7" s="68">
        <f t="shared" si="0"/>
        <v>0</v>
      </c>
      <c r="F7" s="67">
        <f>分析係数表!C10</f>
        <v>0.36396764732023823</v>
      </c>
      <c r="G7" s="68">
        <f t="shared" si="1"/>
        <v>0</v>
      </c>
      <c r="H7" s="68">
        <v>6.3692162422064017E-4</v>
      </c>
      <c r="I7" s="68">
        <f t="shared" si="2"/>
        <v>6.3692162422064017E-4</v>
      </c>
      <c r="J7" s="67">
        <f>分析係数表!G10</f>
        <v>0.17997125059894586</v>
      </c>
      <c r="K7" s="69">
        <f t="shared" si="3"/>
        <v>1.1462758124450046E-4</v>
      </c>
      <c r="L7" s="70"/>
      <c r="M7" s="71"/>
      <c r="N7" s="72">
        <f>分析係数表!H10</f>
        <v>1.1645238378928864E-3</v>
      </c>
      <c r="O7" s="73">
        <f t="shared" si="4"/>
        <v>3.5408828245294455E-2</v>
      </c>
      <c r="P7" s="67">
        <f>分析係数表!C10</f>
        <v>0.36396764732023823</v>
      </c>
      <c r="Q7" s="73">
        <f t="shared" si="5"/>
        <v>1.2887667910806222E-2</v>
      </c>
      <c r="R7" s="74">
        <v>2.6340721343995888E-2</v>
      </c>
      <c r="S7" s="75">
        <f t="shared" si="6"/>
        <v>2.6977642968216527E-2</v>
      </c>
      <c r="T7" s="76">
        <f>分析係数表!F10</f>
        <v>0.526018207954001</v>
      </c>
      <c r="U7" s="77">
        <f t="shared" si="7"/>
        <v>1.4190731408964114E-2</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投入係数表!AC8</f>
        <v>1.5824412320887434E-6</v>
      </c>
      <c r="E8" s="68">
        <f t="shared" si="0"/>
        <v>1.5824412320887435E-4</v>
      </c>
      <c r="F8" s="67">
        <f>分析係数表!C11</f>
        <v>1.3444674968404846E-2</v>
      </c>
      <c r="G8" s="68">
        <f t="shared" si="1"/>
        <v>2.1275408022035254E-6</v>
      </c>
      <c r="H8" s="68">
        <v>1.3179473882410638E-2</v>
      </c>
      <c r="I8" s="68">
        <f t="shared" si="2"/>
        <v>1.3179473882410638E-2</v>
      </c>
      <c r="J8" s="67">
        <f>分析係数表!G11</f>
        <v>0.34123955862637928</v>
      </c>
      <c r="K8" s="69">
        <f t="shared" si="3"/>
        <v>4.4973578505616996E-3</v>
      </c>
      <c r="L8" s="70"/>
      <c r="M8" s="71"/>
      <c r="N8" s="72">
        <f>分析係数表!H11</f>
        <v>-1.9911880294914216E-5</v>
      </c>
      <c r="O8" s="73">
        <f t="shared" si="4"/>
        <v>-6.0544604280426257E-4</v>
      </c>
      <c r="P8" s="67">
        <f>分析係数表!C11</f>
        <v>1.3444674968404846E-2</v>
      </c>
      <c r="Q8" s="73">
        <f t="shared" si="5"/>
        <v>-8.1400252564102377E-6</v>
      </c>
      <c r="R8" s="74">
        <v>2.9105804963353393E-2</v>
      </c>
      <c r="S8" s="75">
        <f t="shared" si="6"/>
        <v>4.2285278845764031E-2</v>
      </c>
      <c r="T8" s="76">
        <f>分析係数表!F11</f>
        <v>0.57409508095287198</v>
      </c>
      <c r="U8" s="77">
        <f t="shared" si="7"/>
        <v>2.4275770582073666E-2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投入係数表!AC9</f>
        <v>1.4874947581634186E-4</v>
      </c>
      <c r="E9" s="68">
        <f t="shared" si="0"/>
        <v>1.4874947581634186E-2</v>
      </c>
      <c r="F9" s="67">
        <f>分析係数表!C12</f>
        <v>0.28285269962977577</v>
      </c>
      <c r="G9" s="68">
        <f t="shared" si="1"/>
        <v>4.207419080316634E-3</v>
      </c>
      <c r="H9" s="68">
        <v>8.7194520498344048E-3</v>
      </c>
      <c r="I9" s="68">
        <f t="shared" si="2"/>
        <v>8.7194520498344048E-3</v>
      </c>
      <c r="J9" s="67">
        <f>分析係数表!G12</f>
        <v>0.13743688539340115</v>
      </c>
      <c r="K9" s="69">
        <f t="shared" si="3"/>
        <v>1.1983743320663478E-3</v>
      </c>
      <c r="L9" s="70"/>
      <c r="M9" s="71"/>
      <c r="N9" s="72">
        <f>分析係数表!H12</f>
        <v>7.6503049889858399E-2</v>
      </c>
      <c r="O9" s="73">
        <f t="shared" si="4"/>
        <v>2.3261725227477514</v>
      </c>
      <c r="P9" s="67">
        <f>分析係数表!C12</f>
        <v>0.28285269962977577</v>
      </c>
      <c r="Q9" s="73">
        <f t="shared" si="5"/>
        <v>0.65796417786380745</v>
      </c>
      <c r="R9" s="74">
        <v>0.80111313634837356</v>
      </c>
      <c r="S9" s="75">
        <f t="shared" si="6"/>
        <v>0.80983258839820793</v>
      </c>
      <c r="T9" s="76">
        <f>分析係数表!F12</f>
        <v>0.33885954419874881</v>
      </c>
      <c r="U9" s="77">
        <f t="shared" si="7"/>
        <v>0.27441950178190971</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投入係数表!AC10</f>
        <v>4.4624842744902561E-3</v>
      </c>
      <c r="E10" s="68">
        <f t="shared" si="0"/>
        <v>0.4462484274490256</v>
      </c>
      <c r="F10" s="67">
        <f>分析係数表!C13</f>
        <v>8.2857707463935726E-2</v>
      </c>
      <c r="G10" s="68">
        <f t="shared" si="1"/>
        <v>3.6975121657812707E-2</v>
      </c>
      <c r="H10" s="68">
        <v>4.1030058988623087E-2</v>
      </c>
      <c r="I10" s="68">
        <f t="shared" si="2"/>
        <v>4.1030058988623087E-2</v>
      </c>
      <c r="J10" s="67">
        <f>分析係数表!G13</f>
        <v>0.24536311575828371</v>
      </c>
      <c r="K10" s="69">
        <f t="shared" si="3"/>
        <v>1.0067263113194735E-2</v>
      </c>
      <c r="L10" s="70"/>
      <c r="M10" s="71"/>
      <c r="N10" s="72">
        <f>分析係数表!H13</f>
        <v>1.5229376832013421E-2</v>
      </c>
      <c r="O10" s="73">
        <f t="shared" si="4"/>
        <v>0.46306857015771175</v>
      </c>
      <c r="P10" s="67">
        <f>分析係数表!C13</f>
        <v>8.2857707463935726E-2</v>
      </c>
      <c r="Q10" s="73">
        <f t="shared" si="5"/>
        <v>3.8368800121870675E-2</v>
      </c>
      <c r="R10" s="74">
        <v>4.2491553322926534E-2</v>
      </c>
      <c r="S10" s="75">
        <f t="shared" si="6"/>
        <v>8.3521612311549615E-2</v>
      </c>
      <c r="T10" s="76">
        <f>分析係数表!F13</f>
        <v>0.38525314111513148</v>
      </c>
      <c r="U10" s="77">
        <f t="shared" si="7"/>
        <v>3.2176963494024727E-2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投入係数表!AC11</f>
        <v>8.4961269750844625E-3</v>
      </c>
      <c r="E11" s="68">
        <f t="shared" si="0"/>
        <v>0.84961269750844626</v>
      </c>
      <c r="F11" s="67">
        <f>分析係数表!C14</f>
        <v>0.18904232356765083</v>
      </c>
      <c r="G11" s="68">
        <f t="shared" si="1"/>
        <v>0.16061275846957634</v>
      </c>
      <c r="H11" s="68">
        <v>0.23174951026977858</v>
      </c>
      <c r="I11" s="68">
        <f t="shared" si="2"/>
        <v>0.23174951026977858</v>
      </c>
      <c r="J11" s="67">
        <f>分析係数表!G14</f>
        <v>0.16324783844948645</v>
      </c>
      <c r="K11" s="69">
        <f t="shared" si="3"/>
        <v>3.7832606613268413E-2</v>
      </c>
      <c r="L11" s="70"/>
      <c r="M11" s="71"/>
      <c r="N11" s="72">
        <f>分析係数表!H14</f>
        <v>1.012936620163862E-3</v>
      </c>
      <c r="O11" s="73">
        <f t="shared" si="4"/>
        <v>3.0799626112978134E-2</v>
      </c>
      <c r="P11" s="67">
        <f>分析係数表!C14</f>
        <v>0.18904232356765083</v>
      </c>
      <c r="Q11" s="73">
        <f t="shared" si="5"/>
        <v>5.8224328854122797E-3</v>
      </c>
      <c r="R11" s="74">
        <v>3.3641040878465638E-2</v>
      </c>
      <c r="S11" s="75">
        <f t="shared" si="6"/>
        <v>0.26539055114824422</v>
      </c>
      <c r="T11" s="76">
        <f>分析係数表!F14</f>
        <v>0.31391081065397786</v>
      </c>
      <c r="U11" s="77">
        <f t="shared" si="7"/>
        <v>8.3308963050851323E-2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投入係数表!AC12</f>
        <v>7.9122061604437171E-6</v>
      </c>
      <c r="E12" s="68">
        <f t="shared" si="0"/>
        <v>7.9122061604437169E-4</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0.20615437757485142</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投入係数表!AC13</f>
        <v>1.6299144690514057E-3</v>
      </c>
      <c r="E13" s="68">
        <f t="shared" si="0"/>
        <v>0.16299144690514056</v>
      </c>
      <c r="F13" s="67">
        <f>分析係数表!C16</f>
        <v>0.18624360370728099</v>
      </c>
      <c r="G13" s="68">
        <f t="shared" si="1"/>
        <v>3.0356114445077329E-2</v>
      </c>
      <c r="H13" s="68">
        <v>7.1127222944219942E-2</v>
      </c>
      <c r="I13" s="68">
        <f t="shared" si="2"/>
        <v>7.1127222944219942E-2</v>
      </c>
      <c r="J13" s="67">
        <f>分析係数表!G16</f>
        <v>3.3443467200273011E-2</v>
      </c>
      <c r="K13" s="69">
        <f t="shared" si="3"/>
        <v>2.3787409475815257E-3</v>
      </c>
      <c r="L13" s="70"/>
      <c r="M13" s="71"/>
      <c r="N13" s="72">
        <f>分析係数表!H16</f>
        <v>1.544069969062719E-2</v>
      </c>
      <c r="O13" s="73">
        <f t="shared" si="4"/>
        <v>0.46949411041844091</v>
      </c>
      <c r="P13" s="67">
        <f>分析係数表!C16</f>
        <v>0.18624360370728099</v>
      </c>
      <c r="Q13" s="73">
        <f t="shared" si="5"/>
        <v>8.7440275043674534E-2</v>
      </c>
      <c r="R13" s="74">
        <v>0.159936662102143</v>
      </c>
      <c r="S13" s="75">
        <f t="shared" si="6"/>
        <v>0.23106388504636294</v>
      </c>
      <c r="T13" s="76">
        <f>分析係数表!F16</f>
        <v>0.28910915662276826</v>
      </c>
      <c r="U13" s="77">
        <f t="shared" si="7"/>
        <v>6.680268493173426E-2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投入係数表!AC14</f>
        <v>5.4087841312793249E-3</v>
      </c>
      <c r="E14" s="68">
        <f t="shared" si="0"/>
        <v>0.5408784131279325</v>
      </c>
      <c r="F14" s="67">
        <f>分析係数表!C17</f>
        <v>8.6758716707685424E-2</v>
      </c>
      <c r="G14" s="68">
        <f t="shared" si="1"/>
        <v>4.6925917017868739E-2</v>
      </c>
      <c r="H14" s="68">
        <v>6.2005657401098785E-2</v>
      </c>
      <c r="I14" s="68">
        <f t="shared" si="2"/>
        <v>6.2005657401098785E-2</v>
      </c>
      <c r="J14" s="67">
        <f>分析係数表!G17</f>
        <v>0.21883055467982124</v>
      </c>
      <c r="K14" s="69">
        <f t="shared" si="3"/>
        <v>1.356873240236941E-2</v>
      </c>
      <c r="L14" s="70"/>
      <c r="M14" s="71"/>
      <c r="N14" s="72">
        <f>分析係数表!H17</f>
        <v>2.866347284388861E-3</v>
      </c>
      <c r="O14" s="73">
        <f t="shared" si="4"/>
        <v>8.7154934387549093E-2</v>
      </c>
      <c r="P14" s="67">
        <f>分析係数表!C17</f>
        <v>8.6758716707685424E-2</v>
      </c>
      <c r="Q14" s="73">
        <f t="shared" si="5"/>
        <v>7.5614502622062827E-3</v>
      </c>
      <c r="R14" s="74">
        <v>1.5895372158880594E-2</v>
      </c>
      <c r="S14" s="75">
        <f t="shared" si="6"/>
        <v>7.7901029559979379E-2</v>
      </c>
      <c r="T14" s="76">
        <f>分析係数表!F17</f>
        <v>0.34508465775272146</v>
      </c>
      <c r="U14" s="77">
        <f t="shared" si="7"/>
        <v>2.6882450124290122E-2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投入係数表!AC15</f>
        <v>2.1521200756406908E-4</v>
      </c>
      <c r="E15" s="68">
        <f t="shared" si="0"/>
        <v>2.1521200756406907E-2</v>
      </c>
      <c r="F15" s="67">
        <f>分析係数表!C18</f>
        <v>0.36451017494166671</v>
      </c>
      <c r="G15" s="68">
        <f t="shared" si="1"/>
        <v>7.8446966526726121E-3</v>
      </c>
      <c r="H15" s="68">
        <v>2.3194819791028151E-2</v>
      </c>
      <c r="I15" s="68">
        <f t="shared" si="2"/>
        <v>2.3194819791028151E-2</v>
      </c>
      <c r="J15" s="67">
        <f>分析係数表!G18</f>
        <v>0.21601264645713222</v>
      </c>
      <c r="K15" s="69">
        <f t="shared" si="3"/>
        <v>5.0103744071562572E-3</v>
      </c>
      <c r="L15" s="70"/>
      <c r="M15" s="71"/>
      <c r="N15" s="72">
        <f>分析係数表!H18</f>
        <v>4.846294736294444E-4</v>
      </c>
      <c r="O15" s="73">
        <f t="shared" si="4"/>
        <v>1.4735775461155358E-2</v>
      </c>
      <c r="P15" s="67">
        <f>分析係数表!C18</f>
        <v>0.36451017494166671</v>
      </c>
      <c r="Q15" s="73">
        <f t="shared" si="5"/>
        <v>5.3713400912468586E-3</v>
      </c>
      <c r="R15" s="74">
        <v>1.4686855570951932E-2</v>
      </c>
      <c r="S15" s="75">
        <f t="shared" si="6"/>
        <v>3.7881675361980081E-2</v>
      </c>
      <c r="T15" s="76">
        <f>分析係数表!F18</f>
        <v>0.4650429076224129</v>
      </c>
      <c r="U15" s="77">
        <f t="shared" si="7"/>
        <v>1.7616604455943537E-2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投入係数表!AC16</f>
        <v>0</v>
      </c>
      <c r="E16" s="68">
        <f t="shared" si="0"/>
        <v>0</v>
      </c>
      <c r="F16" s="67">
        <f>分析係数表!C19</f>
        <v>0.20084535872916243</v>
      </c>
      <c r="G16" s="68">
        <f t="shared" si="1"/>
        <v>0</v>
      </c>
      <c r="H16" s="68">
        <v>8.0009037993447208E-3</v>
      </c>
      <c r="I16" s="68">
        <f t="shared" si="2"/>
        <v>8.0009037993447208E-3</v>
      </c>
      <c r="J16" s="67">
        <f>分析係数表!G19</f>
        <v>5.7675100625652016E-2</v>
      </c>
      <c r="K16" s="69">
        <f t="shared" si="3"/>
        <v>4.6145293172336833E-4</v>
      </c>
      <c r="L16" s="70"/>
      <c r="M16" s="71"/>
      <c r="N16" s="72">
        <f>分析係数表!H19</f>
        <v>-1.1304809457757749E-4</v>
      </c>
      <c r="O16" s="73">
        <f t="shared" si="4"/>
        <v>-3.4373710817274263E-3</v>
      </c>
      <c r="P16" s="67">
        <f>分析係数表!C19</f>
        <v>0.20084535872916243</v>
      </c>
      <c r="Q16" s="73">
        <f t="shared" si="5"/>
        <v>-6.9038002799479408E-4</v>
      </c>
      <c r="R16" s="74">
        <v>1.708727078987159E-3</v>
      </c>
      <c r="S16" s="75">
        <f t="shared" si="6"/>
        <v>9.7096308783318798E-3</v>
      </c>
      <c r="T16" s="76">
        <f>分析係数表!F19</f>
        <v>0.24248712237187039</v>
      </c>
      <c r="U16" s="77">
        <f t="shared" si="7"/>
        <v>2.354460450979754E-3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投入係数表!AC17</f>
        <v>1.1077088624621203E-5</v>
      </c>
      <c r="E17" s="68">
        <f t="shared" si="0"/>
        <v>1.1077088624621202E-3</v>
      </c>
      <c r="F17" s="67">
        <f>分析係数表!C20</f>
        <v>4.0655503382211911E-2</v>
      </c>
      <c r="G17" s="68">
        <f t="shared" si="1"/>
        <v>4.5034461404334834E-5</v>
      </c>
      <c r="H17" s="68">
        <v>9.7147591342643092E-4</v>
      </c>
      <c r="I17" s="68">
        <f t="shared" si="2"/>
        <v>9.7147591342643092E-4</v>
      </c>
      <c r="J17" s="67">
        <f>分析係数表!G20</f>
        <v>0.10009738747512385</v>
      </c>
      <c r="K17" s="69">
        <f t="shared" si="3"/>
        <v>9.7242200928995327E-5</v>
      </c>
      <c r="L17" s="70"/>
      <c r="M17" s="71"/>
      <c r="N17" s="72">
        <f>分析係数表!H20</f>
        <v>5.4629207067175944E-4</v>
      </c>
      <c r="O17" s="73">
        <f t="shared" si="4"/>
        <v>1.6610705142097594E-2</v>
      </c>
      <c r="P17" s="67">
        <f>分析係数表!C20</f>
        <v>4.0655503382211911E-2</v>
      </c>
      <c r="Q17" s="73">
        <f t="shared" si="5"/>
        <v>6.753165790854735E-4</v>
      </c>
      <c r="R17" s="74">
        <v>1.2355862197474872E-3</v>
      </c>
      <c r="S17" s="75">
        <f t="shared" si="6"/>
        <v>2.2070621331739182E-3</v>
      </c>
      <c r="T17" s="76">
        <f>分析係数表!F20</f>
        <v>0.22636236609222171</v>
      </c>
      <c r="U17" s="77">
        <f t="shared" si="7"/>
        <v>4.9959580657779428E-4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投入係数表!AC18</f>
        <v>3.0857604025730494E-3</v>
      </c>
      <c r="E18" s="68">
        <f t="shared" si="0"/>
        <v>0.30857604025730495</v>
      </c>
      <c r="F18" s="67">
        <f>分析係数表!C21</f>
        <v>0.20026093416848378</v>
      </c>
      <c r="G18" s="68">
        <f t="shared" si="1"/>
        <v>6.1795726083939552E-2</v>
      </c>
      <c r="H18" s="68">
        <v>7.6896378184371311E-2</v>
      </c>
      <c r="I18" s="68">
        <f t="shared" si="2"/>
        <v>7.6896378184371311E-2</v>
      </c>
      <c r="J18" s="67">
        <f>分析係数表!G21</f>
        <v>0.28530595433635869</v>
      </c>
      <c r="K18" s="69">
        <f t="shared" si="3"/>
        <v>2.1938994562901611E-2</v>
      </c>
      <c r="L18" s="70"/>
      <c r="M18" s="71"/>
      <c r="N18" s="72">
        <f>分析係数表!H21</f>
        <v>9.3136214282663271E-4</v>
      </c>
      <c r="O18" s="73">
        <f t="shared" si="4"/>
        <v>2.8319250389231637E-2</v>
      </c>
      <c r="P18" s="67">
        <f>分析係数表!C21</f>
        <v>0.20026093416848378</v>
      </c>
      <c r="Q18" s="73">
        <f t="shared" si="5"/>
        <v>5.6712395378987254E-3</v>
      </c>
      <c r="R18" s="74">
        <v>1.6829500439225521E-2</v>
      </c>
      <c r="S18" s="75">
        <f t="shared" si="6"/>
        <v>9.3725878623596826E-2</v>
      </c>
      <c r="T18" s="76">
        <f>分析係数表!F21</f>
        <v>0.42843035575162391</v>
      </c>
      <c r="U18" s="77">
        <f t="shared" si="7"/>
        <v>4.0155011521841109E-2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投入係数表!AC19</f>
        <v>1.5824412320887434E-6</v>
      </c>
      <c r="E19" s="68">
        <f t="shared" si="0"/>
        <v>1.5824412320887435E-4</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1.3183099319125072E-3</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投入係数表!AC20</f>
        <v>1.5824412320887434E-6</v>
      </c>
      <c r="E20" s="68">
        <f t="shared" si="0"/>
        <v>1.5824412320887435E-4</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6.9333337159842973E-4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投入係数表!AC21</f>
        <v>1.1599294231210489E-3</v>
      </c>
      <c r="E21" s="68">
        <f t="shared" si="0"/>
        <v>0.11599294231210489</v>
      </c>
      <c r="F21" s="67">
        <f>分析係数表!C24</f>
        <v>0.65025853558407531</v>
      </c>
      <c r="G21" s="68">
        <f t="shared" si="1"/>
        <v>7.5425400805957443E-2</v>
      </c>
      <c r="H21" s="68">
        <v>0.11315145747235095</v>
      </c>
      <c r="I21" s="68">
        <f t="shared" si="2"/>
        <v>0.11315145747235095</v>
      </c>
      <c r="J21" s="67">
        <f>分析係数表!G24</f>
        <v>0.20860957299762456</v>
      </c>
      <c r="K21" s="69">
        <f t="shared" si="3"/>
        <v>2.3604477227366007E-2</v>
      </c>
      <c r="L21" s="70"/>
      <c r="M21" s="71"/>
      <c r="N21" s="72">
        <f>分析係数表!H24</f>
        <v>1.012294301444671E-3</v>
      </c>
      <c r="O21" s="73">
        <f t="shared" si="4"/>
        <v>3.0780095595468314E-2</v>
      </c>
      <c r="P21" s="67">
        <f>分析係数表!C24</f>
        <v>0.65025853558407531</v>
      </c>
      <c r="Q21" s="73">
        <f t="shared" si="5"/>
        <v>2.0015019887047073E-2</v>
      </c>
      <c r="R21" s="74">
        <v>4.1766921678570955E-2</v>
      </c>
      <c r="S21" s="75">
        <f t="shared" si="6"/>
        <v>0.15491837915092191</v>
      </c>
      <c r="T21" s="76">
        <f>分析係数表!F24</f>
        <v>0.3934811577649211</v>
      </c>
      <c r="U21" s="77">
        <f t="shared" si="7"/>
        <v>6.0957463187369769E-2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投入係数表!AC22</f>
        <v>2.0571736017153664E-5</v>
      </c>
      <c r="E22" s="68">
        <f t="shared" si="0"/>
        <v>2.0571736017153666E-3</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1.3095211990330905E-2</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投入係数表!AC23</f>
        <v>2.2312421372451281E-4</v>
      </c>
      <c r="E23" s="68">
        <f t="shared" si="0"/>
        <v>2.2312421372451281E-2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0.29425654206162655</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投入係数表!AC24</f>
        <v>3.0541115779312748E-4</v>
      </c>
      <c r="E24" s="68">
        <f t="shared" si="0"/>
        <v>3.0541115779312747E-2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0.27478461610434107</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投入係数表!AC25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0.22334123298348854</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投入係数表!AC26</f>
        <v>6.3883152539422564E-3</v>
      </c>
      <c r="E26" s="68">
        <f t="shared" si="0"/>
        <v>0.63883152539422561</v>
      </c>
      <c r="F26" s="67">
        <f>分析係数表!C29</f>
        <v>0.21798273531536294</v>
      </c>
      <c r="G26" s="68">
        <f t="shared" si="1"/>
        <v>0.13925424331111905</v>
      </c>
      <c r="H26" s="68">
        <v>0.17888197963573108</v>
      </c>
      <c r="I26" s="68">
        <f t="shared" si="2"/>
        <v>0.17888197963573108</v>
      </c>
      <c r="J26" s="67">
        <f>分析係数表!G29</f>
        <v>0.25500731246508535</v>
      </c>
      <c r="K26" s="69">
        <f t="shared" si="3"/>
        <v>4.5616212875341906E-2</v>
      </c>
      <c r="L26" s="70"/>
      <c r="M26" s="71"/>
      <c r="N26" s="72">
        <f>分析係数表!H29</f>
        <v>1.0983971257521954E-2</v>
      </c>
      <c r="O26" s="73">
        <f t="shared" si="4"/>
        <v>0.3339816146765901</v>
      </c>
      <c r="P26" s="67">
        <f>分析係数表!C29</f>
        <v>0.21798273531536294</v>
      </c>
      <c r="Q26" s="73">
        <f t="shared" si="5"/>
        <v>7.2802225912244681E-2</v>
      </c>
      <c r="R26" s="74">
        <v>0.11228640563577809</v>
      </c>
      <c r="S26" s="75">
        <f t="shared" si="6"/>
        <v>0.29116838527150918</v>
      </c>
      <c r="T26" s="76">
        <f>分析係数表!F29</f>
        <v>0.40506035137493174</v>
      </c>
      <c r="U26" s="77">
        <f t="shared" si="7"/>
        <v>0.11794076844734901</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投入係数表!AC27</f>
        <v>3.0857604025730494E-3</v>
      </c>
      <c r="E27" s="68">
        <f t="shared" si="0"/>
        <v>0.30857604025730495</v>
      </c>
      <c r="F27" s="67">
        <f>分析係数表!C30</f>
        <v>1</v>
      </c>
      <c r="G27" s="68">
        <f t="shared" si="1"/>
        <v>0.30857604025730495</v>
      </c>
      <c r="H27" s="68">
        <v>0.41555115172827578</v>
      </c>
      <c r="I27" s="68">
        <f t="shared" si="2"/>
        <v>0.41555115172827578</v>
      </c>
      <c r="J27" s="67">
        <f>分析係数表!G30</f>
        <v>0.34480244300890089</v>
      </c>
      <c r="K27" s="69">
        <f t="shared" si="3"/>
        <v>0.14328305231107194</v>
      </c>
      <c r="L27" s="70"/>
      <c r="M27" s="71"/>
      <c r="N27" s="72">
        <f>分析係数表!H30</f>
        <v>0</v>
      </c>
      <c r="O27" s="73">
        <f t="shared" si="4"/>
        <v>0</v>
      </c>
      <c r="P27" s="67">
        <f>分析係数表!C30</f>
        <v>1</v>
      </c>
      <c r="Q27" s="73">
        <f t="shared" si="5"/>
        <v>0</v>
      </c>
      <c r="R27" s="74">
        <v>0.18642399618125408</v>
      </c>
      <c r="S27" s="75">
        <f t="shared" si="6"/>
        <v>0.60197514790952988</v>
      </c>
      <c r="T27" s="76">
        <f>分析係数表!F30</f>
        <v>0.4506615325054556</v>
      </c>
      <c r="U27" s="77">
        <f t="shared" si="7"/>
        <v>0.27128704268710702</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投入係数表!AC28</f>
        <v>2.3627430036317027E-2</v>
      </c>
      <c r="E28" s="68">
        <f t="shared" si="0"/>
        <v>2.3627430036317025</v>
      </c>
      <c r="F28" s="67">
        <f>分析係数表!C31</f>
        <v>0.99579475994795519</v>
      </c>
      <c r="G28" s="68">
        <f t="shared" si="1"/>
        <v>2.352807102120142</v>
      </c>
      <c r="H28" s="68">
        <v>2.729542368319628</v>
      </c>
      <c r="I28" s="68">
        <f t="shared" si="2"/>
        <v>2.729542368319628</v>
      </c>
      <c r="J28" s="67">
        <f>分析係数表!G31</f>
        <v>7.0701677135993485E-2</v>
      </c>
      <c r="K28" s="69">
        <f t="shared" si="3"/>
        <v>0.19298322325394934</v>
      </c>
      <c r="L28" s="70"/>
      <c r="M28" s="71"/>
      <c r="N28" s="72">
        <f>分析係数表!H31</f>
        <v>0.174828557104864</v>
      </c>
      <c r="O28" s="73">
        <f t="shared" si="4"/>
        <v>5.3158846126327104</v>
      </c>
      <c r="P28" s="67">
        <f>分析係数表!C31</f>
        <v>0.99579475994795519</v>
      </c>
      <c r="Q28" s="73">
        <f t="shared" si="5"/>
        <v>5.2935300417476183</v>
      </c>
      <c r="R28" s="74">
        <v>6.0585263688448183</v>
      </c>
      <c r="S28" s="75">
        <f t="shared" si="6"/>
        <v>8.7880687371644459</v>
      </c>
      <c r="T28" s="76">
        <f>分析係数表!F31</f>
        <v>0.32317167652288298</v>
      </c>
      <c r="U28" s="77">
        <f t="shared" si="7"/>
        <v>2.8400549071877692</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投入係数表!AC29</f>
        <v>2.3562549945801386E-3</v>
      </c>
      <c r="E29" s="68">
        <f t="shared" si="0"/>
        <v>0.23562549945801387</v>
      </c>
      <c r="F29" s="67">
        <f>分析係数表!C32</f>
        <v>0.99964031202931458</v>
      </c>
      <c r="G29" s="68">
        <f t="shared" si="1"/>
        <v>0.23554074780027207</v>
      </c>
      <c r="H29" s="68">
        <v>0.28337726588869605</v>
      </c>
      <c r="I29" s="68">
        <f t="shared" si="2"/>
        <v>0.28337726588869605</v>
      </c>
      <c r="J29" s="67">
        <f>分析係数表!G32</f>
        <v>0.14056358670308441</v>
      </c>
      <c r="K29" s="69">
        <f t="shared" si="3"/>
        <v>3.9832524883428734E-2</v>
      </c>
      <c r="L29" s="70"/>
      <c r="M29" s="71"/>
      <c r="N29" s="72">
        <f>分析係数表!H32</f>
        <v>5.58720937888101E-3</v>
      </c>
      <c r="O29" s="73">
        <f t="shared" si="4"/>
        <v>0.16988620655912509</v>
      </c>
      <c r="P29" s="67">
        <f>分析係数表!C32</f>
        <v>0.99964031202931458</v>
      </c>
      <c r="Q29" s="73">
        <f t="shared" si="5"/>
        <v>0.16982510053424041</v>
      </c>
      <c r="R29" s="74">
        <v>0.24712585482579577</v>
      </c>
      <c r="S29" s="75">
        <f t="shared" si="6"/>
        <v>0.53050312071449179</v>
      </c>
      <c r="T29" s="76">
        <f>分析係数表!F32</f>
        <v>0.48930784091666113</v>
      </c>
      <c r="U29" s="77">
        <f t="shared" si="7"/>
        <v>0.25957933659635885</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投入係数表!AC30</f>
        <v>1.3798887543813841E-3</v>
      </c>
      <c r="E30" s="68">
        <f t="shared" si="0"/>
        <v>0.1379888754381384</v>
      </c>
      <c r="F30" s="67">
        <f>分析係数表!C33</f>
        <v>0.86108134654879898</v>
      </c>
      <c r="G30" s="68">
        <f t="shared" si="1"/>
        <v>0.11881964667102671</v>
      </c>
      <c r="H30" s="68">
        <v>0.16605449613539575</v>
      </c>
      <c r="I30" s="68">
        <f t="shared" si="2"/>
        <v>0.16605449613539575</v>
      </c>
      <c r="J30" s="67">
        <f>分析係数表!G33</f>
        <v>0.50957339603627816</v>
      </c>
      <c r="K30" s="69">
        <f t="shared" si="3"/>
        <v>8.461695352280664E-2</v>
      </c>
      <c r="L30" s="70"/>
      <c r="M30" s="71"/>
      <c r="N30" s="72">
        <f>分析係数表!H33</f>
        <v>9.6636851302253027E-4</v>
      </c>
      <c r="O30" s="73">
        <f t="shared" si="4"/>
        <v>2.9383663593516549E-2</v>
      </c>
      <c r="P30" s="67">
        <f>分析係数表!C33</f>
        <v>0.86108134654879898</v>
      </c>
      <c r="Q30" s="73">
        <f t="shared" si="5"/>
        <v>2.5301724613642152E-2</v>
      </c>
      <c r="R30" s="74">
        <v>0.13436751205159927</v>
      </c>
      <c r="S30" s="75">
        <f t="shared" si="6"/>
        <v>0.30042200818699505</v>
      </c>
      <c r="T30" s="76">
        <f>分析係数表!F33</f>
        <v>0.6614299372109248</v>
      </c>
      <c r="U30" s="77">
        <f t="shared" si="7"/>
        <v>0.19870811001190408</v>
      </c>
      <c r="V30" s="78">
        <f>分析係数表!D33</f>
        <v>9.444200408258184E-2</v>
      </c>
      <c r="W30" s="79">
        <f t="shared" si="8"/>
        <v>0</v>
      </c>
      <c r="X30" s="67">
        <f>分析係数表!E33</f>
        <v>9.1832252396578898E-2</v>
      </c>
      <c r="Y30" s="80">
        <f t="shared" si="9"/>
        <v>0</v>
      </c>
    </row>
    <row r="31" spans="1:25" x14ac:dyDescent="0.15">
      <c r="A31" s="6" t="s">
        <v>19</v>
      </c>
      <c r="B31" s="5" t="s">
        <v>272</v>
      </c>
      <c r="C31" s="66">
        <f>最終需要_まとめ!C32</f>
        <v>100</v>
      </c>
      <c r="D31" s="67">
        <f>投入係数表!AC31</f>
        <v>1.1445797431697881E-2</v>
      </c>
      <c r="E31" s="68">
        <f t="shared" si="0"/>
        <v>1.1445797431697882</v>
      </c>
      <c r="F31" s="67">
        <f>分析係数表!C34</f>
        <v>0.32336264537596071</v>
      </c>
      <c r="G31" s="68">
        <f t="shared" si="1"/>
        <v>0.37011433359512041</v>
      </c>
      <c r="H31" s="68">
        <v>0.50037127151727745</v>
      </c>
      <c r="I31" s="68">
        <f t="shared" si="2"/>
        <v>100.50037127151728</v>
      </c>
      <c r="J31" s="67">
        <f>分析係数表!G34</f>
        <v>0.42577322034702936</v>
      </c>
      <c r="K31" s="69">
        <f t="shared" si="3"/>
        <v>42.790366722345986</v>
      </c>
      <c r="L31" s="70"/>
      <c r="M31" s="71"/>
      <c r="N31" s="72">
        <f>分析係数表!H34</f>
        <v>0.1563846962426603</v>
      </c>
      <c r="O31" s="73">
        <f t="shared" si="4"/>
        <v>4.755075567597129</v>
      </c>
      <c r="P31" s="67">
        <f>分析係数表!C34</f>
        <v>0.32336264537596071</v>
      </c>
      <c r="Q31" s="73">
        <f t="shared" si="5"/>
        <v>1.5376138145008056</v>
      </c>
      <c r="R31" s="74">
        <v>1.732055775196943</v>
      </c>
      <c r="S31" s="75">
        <f t="shared" si="6"/>
        <v>102.23242704671422</v>
      </c>
      <c r="T31" s="76">
        <f>分析係数表!F34</f>
        <v>0.70466108064911737</v>
      </c>
      <c r="U31" s="77">
        <f t="shared" si="7"/>
        <v>72.03921252011969</v>
      </c>
      <c r="V31" s="78">
        <f>分析係数表!D34</f>
        <v>0.17673178412336712</v>
      </c>
      <c r="W31" s="79">
        <f t="shared" si="8"/>
        <v>18</v>
      </c>
      <c r="X31" s="67">
        <f>分析係数表!E34</f>
        <v>0.12868570343468869</v>
      </c>
      <c r="Y31" s="80">
        <f t="shared" si="9"/>
        <v>13</v>
      </c>
    </row>
    <row r="32" spans="1:25" x14ac:dyDescent="0.15">
      <c r="A32" s="6" t="s">
        <v>20</v>
      </c>
      <c r="B32" s="5" t="s">
        <v>37</v>
      </c>
      <c r="C32" s="81"/>
      <c r="D32" s="67">
        <f>投入係数表!AC32</f>
        <v>1.7691692974752149E-2</v>
      </c>
      <c r="E32" s="68">
        <f t="shared" si="0"/>
        <v>1.7691692974752149</v>
      </c>
      <c r="F32" s="67">
        <f>分析係数表!C35</f>
        <v>0.71309503437584931</v>
      </c>
      <c r="G32" s="68">
        <f t="shared" si="1"/>
        <v>1.2615858409997855</v>
      </c>
      <c r="H32" s="68">
        <v>1.5825135064131726</v>
      </c>
      <c r="I32" s="68">
        <f t="shared" si="2"/>
        <v>1.5825135064131726</v>
      </c>
      <c r="J32" s="67">
        <f>分析係数表!G35</f>
        <v>0.31495703902204752</v>
      </c>
      <c r="K32" s="69">
        <f t="shared" si="3"/>
        <v>0.49842376819229084</v>
      </c>
      <c r="L32" s="70"/>
      <c r="M32" s="71"/>
      <c r="N32" s="72">
        <f>分析係数表!H35</f>
        <v>4.5217953193592612E-2</v>
      </c>
      <c r="O32" s="73">
        <f t="shared" si="4"/>
        <v>1.3749093716559508</v>
      </c>
      <c r="P32" s="67">
        <f>分析係数表!C35</f>
        <v>0.71309503437584931</v>
      </c>
      <c r="Q32" s="73">
        <f t="shared" si="5"/>
        <v>0.9804410456446776</v>
      </c>
      <c r="R32" s="74">
        <v>1.4738047943803603</v>
      </c>
      <c r="S32" s="75">
        <f t="shared" si="6"/>
        <v>3.0563183007935328</v>
      </c>
      <c r="T32" s="76">
        <f>分析係数表!F35</f>
        <v>0.6471226839613694</v>
      </c>
      <c r="U32" s="77">
        <f t="shared" si="7"/>
        <v>1.977812901849763</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投入係数表!AC33</f>
        <v>2.735091425542184E-2</v>
      </c>
      <c r="E33" s="68">
        <f t="shared" si="0"/>
        <v>2.7350914255421839</v>
      </c>
      <c r="F33" s="67">
        <f>分析係数表!C36</f>
        <v>0.97060797996518033</v>
      </c>
      <c r="G33" s="68">
        <f t="shared" si="1"/>
        <v>2.6547015635655846</v>
      </c>
      <c r="H33" s="68">
        <v>2.851991399450085</v>
      </c>
      <c r="I33" s="68">
        <f t="shared" si="2"/>
        <v>2.851991399450085</v>
      </c>
      <c r="J33" s="67">
        <f>分析係数表!G36</f>
        <v>5.0335711627756477E-2</v>
      </c>
      <c r="K33" s="69">
        <f t="shared" si="3"/>
        <v>0.1435570166475611</v>
      </c>
      <c r="L33" s="70"/>
      <c r="M33" s="71"/>
      <c r="N33" s="72">
        <f>分析係数表!H36</f>
        <v>0.16953071230897843</v>
      </c>
      <c r="O33" s="73">
        <f t="shared" si="4"/>
        <v>5.1547969042117563</v>
      </c>
      <c r="P33" s="67">
        <f>分析係数表!C36</f>
        <v>0.97060797996518033</v>
      </c>
      <c r="Q33" s="73">
        <f t="shared" si="5"/>
        <v>5.003287010327738</v>
      </c>
      <c r="R33" s="74">
        <v>5.303663962928824</v>
      </c>
      <c r="S33" s="75">
        <f t="shared" si="6"/>
        <v>8.1556553623789085</v>
      </c>
      <c r="T33" s="76">
        <f>分析係数表!F36</f>
        <v>0.84929702794091477</v>
      </c>
      <c r="U33" s="77">
        <f t="shared" si="7"/>
        <v>6.9265738601787916</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投入係数表!AC34</f>
        <v>2.1000577591049712E-2</v>
      </c>
      <c r="E34" s="68">
        <f t="shared" si="0"/>
        <v>2.1000577591049714</v>
      </c>
      <c r="F34" s="67">
        <f>分析係数表!C37</f>
        <v>0.36942311263039118</v>
      </c>
      <c r="G34" s="68">
        <f t="shared" si="1"/>
        <v>0.77580987407216273</v>
      </c>
      <c r="H34" s="68">
        <v>0.93582968657120869</v>
      </c>
      <c r="I34" s="68">
        <f t="shared" si="2"/>
        <v>0.93582968657120869</v>
      </c>
      <c r="J34" s="67">
        <f>分析係数表!G37</f>
        <v>0.39597111115274369</v>
      </c>
      <c r="K34" s="69">
        <f t="shared" si="3"/>
        <v>0.37056152084132538</v>
      </c>
      <c r="L34" s="70"/>
      <c r="M34" s="71"/>
      <c r="N34" s="72">
        <f>分析係数表!H37</f>
        <v>4.1543568960461748E-2</v>
      </c>
      <c r="O34" s="73">
        <f t="shared" si="4"/>
        <v>1.2631850462410545</v>
      </c>
      <c r="P34" s="67">
        <f>分析係数表!C37</f>
        <v>0.36942311263039118</v>
      </c>
      <c r="Q34" s="73">
        <f t="shared" si="5"/>
        <v>0.46664975161053501</v>
      </c>
      <c r="R34" s="74">
        <v>0.66689177538640765</v>
      </c>
      <c r="S34" s="75">
        <f t="shared" si="6"/>
        <v>1.6027214619576164</v>
      </c>
      <c r="T34" s="76">
        <f>分析係数表!F37</f>
        <v>0.66956741667759523</v>
      </c>
      <c r="U34" s="77">
        <f t="shared" si="7"/>
        <v>1.0731300689367</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投入係数表!AC35</f>
        <v>3.8685940800873508E-2</v>
      </c>
      <c r="E35" s="68">
        <f t="shared" si="0"/>
        <v>3.8685940800873508</v>
      </c>
      <c r="F35" s="67">
        <f>分析係数表!C38</f>
        <v>0.27616293516884927</v>
      </c>
      <c r="G35" s="68">
        <f t="shared" si="1"/>
        <v>1.0683622961337571</v>
      </c>
      <c r="H35" s="68">
        <v>1.2588857893866681</v>
      </c>
      <c r="I35" s="68">
        <f t="shared" si="2"/>
        <v>1.2588857893866681</v>
      </c>
      <c r="J35" s="67">
        <f>分析係数表!G38</f>
        <v>0.16816004220594116</v>
      </c>
      <c r="K35" s="69">
        <f t="shared" si="3"/>
        <v>0.21169428747572167</v>
      </c>
      <c r="L35" s="70"/>
      <c r="M35" s="71"/>
      <c r="N35" s="72">
        <f>分析係数表!H38</f>
        <v>1.978405886979525E-2</v>
      </c>
      <c r="O35" s="73">
        <f t="shared" si="4"/>
        <v>0.60155946981980934</v>
      </c>
      <c r="P35" s="67">
        <f>分析係数表!C38</f>
        <v>0.27616293516884927</v>
      </c>
      <c r="Q35" s="73">
        <f t="shared" si="5"/>
        <v>0.16612842886405535</v>
      </c>
      <c r="R35" s="74">
        <v>0.28658422675770373</v>
      </c>
      <c r="S35" s="75">
        <f t="shared" si="6"/>
        <v>1.5454700161443717</v>
      </c>
      <c r="T35" s="76">
        <f>分析係数表!F38</f>
        <v>0.50796041491163135</v>
      </c>
      <c r="U35" s="77">
        <f t="shared" si="7"/>
        <v>0.78503759063418066</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投入係数表!AC36</f>
        <v>0</v>
      </c>
      <c r="E36" s="68">
        <f t="shared" si="0"/>
        <v>0</v>
      </c>
      <c r="F36" s="67">
        <f>分析係数表!C39</f>
        <v>1</v>
      </c>
      <c r="G36" s="68">
        <f t="shared" si="1"/>
        <v>0</v>
      </c>
      <c r="H36" s="68">
        <v>5.4236601917029684E-2</v>
      </c>
      <c r="I36" s="68">
        <f t="shared" si="2"/>
        <v>5.4236601917029684E-2</v>
      </c>
      <c r="J36" s="67">
        <f>分析係数表!G39</f>
        <v>0.35248448442068531</v>
      </c>
      <c r="K36" s="69">
        <f t="shared" si="3"/>
        <v>1.9117560663454162E-2</v>
      </c>
      <c r="L36" s="70"/>
      <c r="M36" s="71"/>
      <c r="N36" s="72">
        <f>分析係数表!H39</f>
        <v>3.7835784153932967E-3</v>
      </c>
      <c r="O36" s="73">
        <f t="shared" si="4"/>
        <v>0.1150445133915648</v>
      </c>
      <c r="P36" s="67">
        <f>分析係数表!C39</f>
        <v>1</v>
      </c>
      <c r="Q36" s="73">
        <f t="shared" si="5"/>
        <v>0.1150445133915648</v>
      </c>
      <c r="R36" s="74">
        <v>0.12152695841484608</v>
      </c>
      <c r="S36" s="75">
        <f t="shared" si="6"/>
        <v>0.17576356033187576</v>
      </c>
      <c r="T36" s="76">
        <f>分析係数表!F39</f>
        <v>0.70432763167329249</v>
      </c>
      <c r="U36" s="77">
        <f t="shared" si="7"/>
        <v>0.12379513218301591</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投入係数表!AC37</f>
        <v>3.481370710595235E-5</v>
      </c>
      <c r="E37" s="68">
        <f t="shared" si="0"/>
        <v>3.4813707105952351E-3</v>
      </c>
      <c r="F37" s="67">
        <f>分析係数表!C40</f>
        <v>0.8594947788612175</v>
      </c>
      <c r="G37" s="68">
        <f t="shared" si="1"/>
        <v>2.9922199490369714E-3</v>
      </c>
      <c r="H37" s="68">
        <v>1.052689543601569E-2</v>
      </c>
      <c r="I37" s="68">
        <f t="shared" si="2"/>
        <v>1.052689543601569E-2</v>
      </c>
      <c r="J37" s="67">
        <f>分析係数表!G40</f>
        <v>0.52539426735800443</v>
      </c>
      <c r="K37" s="69">
        <f t="shared" si="3"/>
        <v>5.5307705151597846E-3</v>
      </c>
      <c r="L37" s="70"/>
      <c r="M37" s="71"/>
      <c r="N37" s="72">
        <f>分析係数表!H40</f>
        <v>2.8625897198815951E-2</v>
      </c>
      <c r="O37" s="73">
        <f t="shared" si="4"/>
        <v>0.8704068086011667</v>
      </c>
      <c r="P37" s="67">
        <f>分析係数表!C40</f>
        <v>0.8594947788612175</v>
      </c>
      <c r="Q37" s="73">
        <f t="shared" si="5"/>
        <v>0.74811010747795781</v>
      </c>
      <c r="R37" s="74">
        <v>0.75154010654755055</v>
      </c>
      <c r="S37" s="75">
        <f t="shared" si="6"/>
        <v>0.76206700198356625</v>
      </c>
      <c r="T37" s="76">
        <f>分析係数表!F40</f>
        <v>0.72756745394375155</v>
      </c>
      <c r="U37" s="77">
        <f t="shared" si="7"/>
        <v>0.55445514836773113</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投入係数表!AC38</f>
        <v>2.0571736017153664E-5</v>
      </c>
      <c r="E38" s="68">
        <f t="shared" si="0"/>
        <v>2.0571736017153666E-3</v>
      </c>
      <c r="F38" s="67">
        <f>分析係数表!C41</f>
        <v>0.99990471917963208</v>
      </c>
      <c r="G38" s="68">
        <f t="shared" si="1"/>
        <v>2.0569775925269561E-3</v>
      </c>
      <c r="H38" s="68">
        <v>5.2496934277930169E-3</v>
      </c>
      <c r="I38" s="68">
        <f t="shared" si="2"/>
        <v>5.2496934277930169E-3</v>
      </c>
      <c r="J38" s="67">
        <f>分析係数表!G41</f>
        <v>0.44685264209908465</v>
      </c>
      <c r="K38" s="69">
        <f t="shared" si="3"/>
        <v>2.3458393784195099E-3</v>
      </c>
      <c r="L38" s="70"/>
      <c r="M38" s="71"/>
      <c r="N38" s="72">
        <f>分析係数表!H41</f>
        <v>4.1570867506027356E-2</v>
      </c>
      <c r="O38" s="73">
        <f t="shared" si="4"/>
        <v>1.2640150932352217</v>
      </c>
      <c r="P38" s="67">
        <f>分析係数表!C41</f>
        <v>0.99990471917963208</v>
      </c>
      <c r="Q38" s="73">
        <f t="shared" si="5"/>
        <v>1.2638946568401808</v>
      </c>
      <c r="R38" s="74">
        <v>1.2925042823960333</v>
      </c>
      <c r="S38" s="75">
        <f t="shared" si="6"/>
        <v>1.2977539758238263</v>
      </c>
      <c r="T38" s="76">
        <f>分析係数表!F41</f>
        <v>0.55239581515617808</v>
      </c>
      <c r="U38" s="77">
        <f t="shared" si="7"/>
        <v>0.71687386534737363</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投入係数表!AC39</f>
        <v>3.2123557011401487E-4</v>
      </c>
      <c r="E39" s="68">
        <f>$C$31*D39</f>
        <v>3.2123557011401488E-2</v>
      </c>
      <c r="F39" s="67">
        <f>分析係数表!C42</f>
        <v>0.63104308840742951</v>
      </c>
      <c r="G39" s="68">
        <f>E39*F39</f>
        <v>2.027134862710693E-2</v>
      </c>
      <c r="H39" s="68">
        <v>3.7563064973980362E-2</v>
      </c>
      <c r="I39" s="68">
        <f>C39+H39</f>
        <v>3.7563064973980362E-2</v>
      </c>
      <c r="J39" s="67">
        <f>分析係数表!G42</f>
        <v>0.48778127268328092</v>
      </c>
      <c r="K39" s="69">
        <f>I39*J39</f>
        <v>1.8322559638892913E-2</v>
      </c>
      <c r="L39" s="70"/>
      <c r="M39" s="71"/>
      <c r="N39" s="72">
        <f>分析係数表!H42</f>
        <v>1.0655104073296274E-2</v>
      </c>
      <c r="O39" s="73">
        <f t="shared" si="4"/>
        <v>0.32398198971156483</v>
      </c>
      <c r="P39" s="67">
        <f>分析係数表!C42</f>
        <v>0.63104308840742951</v>
      </c>
      <c r="Q39" s="73">
        <f>O39*P39</f>
        <v>0.20444659537596993</v>
      </c>
      <c r="R39" s="74">
        <v>0.22282594978198855</v>
      </c>
      <c r="S39" s="75">
        <f>I39+R39</f>
        <v>0.26038901475596893</v>
      </c>
      <c r="T39" s="76">
        <f>分析係数表!F42</f>
        <v>0.56029864159552034</v>
      </c>
      <c r="U39" s="77">
        <f>S39*T39</f>
        <v>0.14589561125416528</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投入係数表!AC40</f>
        <v>8.631583944551259E-2</v>
      </c>
      <c r="E40" s="68">
        <f>$C$31*D40</f>
        <v>8.6315839445512594</v>
      </c>
      <c r="F40" s="67">
        <f>分析係数表!C43</f>
        <v>0.62059958859811692</v>
      </c>
      <c r="G40" s="68">
        <f>E40*F40</f>
        <v>5.3567574449386228</v>
      </c>
      <c r="H40" s="68">
        <v>6.4508301990691637</v>
      </c>
      <c r="I40" s="68">
        <f>C40+H40</f>
        <v>6.4508301990691637</v>
      </c>
      <c r="J40" s="67">
        <f>分析係数表!G43</f>
        <v>0.36935703048307378</v>
      </c>
      <c r="K40" s="69">
        <f>I40*J40</f>
        <v>2.3826594864787221</v>
      </c>
      <c r="L40" s="70"/>
      <c r="M40" s="71"/>
      <c r="N40" s="72">
        <f>分析係数表!H43</f>
        <v>1.5056593096551102E-2</v>
      </c>
      <c r="O40" s="73">
        <f t="shared" si="4"/>
        <v>0.45781486094757162</v>
      </c>
      <c r="P40" s="67">
        <f>分析係数表!C43</f>
        <v>0.62059958859811692</v>
      </c>
      <c r="Q40" s="73">
        <f>O40*P40</f>
        <v>0.28411971435816707</v>
      </c>
      <c r="R40" s="74">
        <v>1.1440621907018238</v>
      </c>
      <c r="S40" s="75">
        <f>I40+R40</f>
        <v>7.5948923897709877</v>
      </c>
      <c r="T40" s="76">
        <f>分析係数表!F43</f>
        <v>0.6240370889543333</v>
      </c>
      <c r="U40" s="77">
        <f>S40*T40</f>
        <v>4.7394945378341067</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投入係数表!AC41</f>
        <v>8.8300220750551876E-4</v>
      </c>
      <c r="E41" s="68">
        <f>$C$31*D41</f>
        <v>8.8300220750551883E-2</v>
      </c>
      <c r="F41" s="67">
        <f>分析係数表!C44</f>
        <v>0.64669075076632776</v>
      </c>
      <c r="G41" s="68">
        <f>E41*F41</f>
        <v>5.7102936050006874E-2</v>
      </c>
      <c r="H41" s="68">
        <v>7.1790774957136011E-2</v>
      </c>
      <c r="I41" s="68">
        <f>C41+H41</f>
        <v>7.1790774957136011E-2</v>
      </c>
      <c r="J41" s="67">
        <f>分析係数表!G44</f>
        <v>0.2706786499583716</v>
      </c>
      <c r="K41" s="69">
        <f>I41*J41</f>
        <v>1.9432230044862848E-2</v>
      </c>
      <c r="L41" s="70"/>
      <c r="M41" s="71"/>
      <c r="N41" s="72">
        <f>分析係数表!H44</f>
        <v>0.11660878839741158</v>
      </c>
      <c r="O41" s="73">
        <f t="shared" si="4"/>
        <v>3.545638505543085</v>
      </c>
      <c r="P41" s="67">
        <f>分析係数表!C44</f>
        <v>0.64669075076632776</v>
      </c>
      <c r="Q41" s="73">
        <f>O41*P41</f>
        <v>2.2929316270956579</v>
      </c>
      <c r="R41" s="74">
        <v>2.3356827287388637</v>
      </c>
      <c r="S41" s="75">
        <f>I41+R41</f>
        <v>2.4074735036959996</v>
      </c>
      <c r="T41" s="76">
        <f>分析係数表!F44</f>
        <v>0.52072668274875644</v>
      </c>
      <c r="U41" s="77">
        <f>S41*T41</f>
        <v>1.2536356913851439</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投入係数表!AC42</f>
        <v>3.1284863158394455E-3</v>
      </c>
      <c r="E42" s="68">
        <f>$C$31*D42</f>
        <v>0.31284863158394455</v>
      </c>
      <c r="F42" s="67">
        <f>分析係数表!C45</f>
        <v>1</v>
      </c>
      <c r="G42" s="68">
        <f>E42*F42</f>
        <v>0.31284863158394455</v>
      </c>
      <c r="H42" s="68">
        <v>0.35007540104078988</v>
      </c>
      <c r="I42" s="68">
        <f>C42+H42</f>
        <v>0.35007540104078988</v>
      </c>
      <c r="J42" s="67">
        <f>分析係数表!G45</f>
        <v>0</v>
      </c>
      <c r="K42" s="69">
        <f>I42*J42</f>
        <v>0</v>
      </c>
      <c r="L42" s="70"/>
      <c r="M42" s="71"/>
      <c r="N42" s="72">
        <f>分析係数表!H45</f>
        <v>0</v>
      </c>
      <c r="O42" s="73">
        <f t="shared" si="4"/>
        <v>0</v>
      </c>
      <c r="P42" s="67">
        <f>分析係数表!C45</f>
        <v>1</v>
      </c>
      <c r="Q42" s="73">
        <f>O42*P42</f>
        <v>0</v>
      </c>
      <c r="R42" s="74">
        <v>3.9929096378996588E-2</v>
      </c>
      <c r="S42" s="75">
        <f>I42+R42</f>
        <v>0.39000449741978649</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投入係数表!AC43</f>
        <v>2.7123042718001059E-3</v>
      </c>
      <c r="E43" s="68">
        <f>$C$31*D43</f>
        <v>0.27123042718001061</v>
      </c>
      <c r="F43" s="67">
        <f>分析係数表!C46</f>
        <v>0.9523590920683499</v>
      </c>
      <c r="G43" s="68">
        <f>E43*F43</f>
        <v>0.2583087633704656</v>
      </c>
      <c r="H43" s="68">
        <v>0.28589848502787757</v>
      </c>
      <c r="I43" s="68">
        <f>C43+H43</f>
        <v>0.28589848502787757</v>
      </c>
      <c r="J43" s="67">
        <f>分析係数表!G46</f>
        <v>9.2904052538843509E-3</v>
      </c>
      <c r="K43" s="69">
        <f>I43*J43</f>
        <v>2.65611278738057E-3</v>
      </c>
      <c r="L43" s="70"/>
      <c r="M43" s="71"/>
      <c r="N43" s="72">
        <f>分析係数表!H46</f>
        <v>3.275825467872984E-5</v>
      </c>
      <c r="O43" s="73">
        <f t="shared" si="4"/>
        <v>9.9605639300056107E-4</v>
      </c>
      <c r="P43" s="67">
        <f>分析係数表!C46</f>
        <v>0.9523590920683499</v>
      </c>
      <c r="Q43" s="73">
        <f>O43*P43</f>
        <v>9.4860336208688989E-4</v>
      </c>
      <c r="R43" s="74">
        <v>3.4171042173103114E-2</v>
      </c>
      <c r="S43" s="75">
        <f>I43+R43</f>
        <v>0.3200695272009807</v>
      </c>
      <c r="T43" s="76">
        <f>分析係数表!F46</f>
        <v>0.3134710876181323</v>
      </c>
      <c r="U43" s="77">
        <f>S43*T43</f>
        <v>0.10033254280511281</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投入係数表!AC44</f>
        <v>0.27173206105058273</v>
      </c>
      <c r="E44" s="82">
        <f>SUM(E5:E43)</f>
        <v>27.173206105058274</v>
      </c>
      <c r="F44" s="83">
        <f>分析係数表!C47</f>
        <v>0.46786164393083407</v>
      </c>
      <c r="G44" s="82">
        <f>SUM(G5:G43)</f>
        <v>15.722294666368144</v>
      </c>
      <c r="H44" s="82">
        <f>SUM(H5:H43)</f>
        <v>18.825779988900056</v>
      </c>
      <c r="I44" s="82">
        <f>SUM(I5:I43)</f>
        <v>118.82577998890005</v>
      </c>
      <c r="J44" s="83">
        <f>分析係数表!G47</f>
        <v>0.21497759441460212</v>
      </c>
      <c r="K44" s="84">
        <f>SUM(K5:K43)</f>
        <v>47.092831788959792</v>
      </c>
      <c r="L44" s="85">
        <f>最終需要_まとめ!$L$34</f>
        <v>0.64566666666666661</v>
      </c>
      <c r="M44" s="82">
        <f>K44*L44</f>
        <v>30.406271725071704</v>
      </c>
      <c r="N44" s="86">
        <f>分析係数表!H47</f>
        <v>1</v>
      </c>
      <c r="O44" s="87">
        <f>SUM(O5:O43)</f>
        <v>30.406271725071704</v>
      </c>
      <c r="P44" s="83">
        <f>分析係数表!C47</f>
        <v>0.46786164393083407</v>
      </c>
      <c r="Q44" s="87">
        <f>SUM(Q5:Q43)</f>
        <v>19.526402990339399</v>
      </c>
      <c r="R44" s="82">
        <f>SUM(R5:R43)</f>
        <v>23.428145778455853</v>
      </c>
      <c r="S44" s="88">
        <f>SUM(S5:S43)</f>
        <v>142.25392576735592</v>
      </c>
      <c r="T44" s="89">
        <f>分析係数表!F47</f>
        <v>0.45241141751681985</v>
      </c>
      <c r="U44" s="90">
        <f>SUM(U5:U43)</f>
        <v>94.817847092624334</v>
      </c>
      <c r="V44" s="91">
        <f>分析係数表!D47</f>
        <v>5.5289104631778725E-2</v>
      </c>
      <c r="W44" s="92">
        <f>SUM(W5:W43)</f>
        <v>19</v>
      </c>
      <c r="X44" s="83">
        <f>分析係数表!E47</f>
        <v>4.6297221440055228E-2</v>
      </c>
      <c r="Y44" s="93">
        <f>SUM(Y5:Y43)</f>
        <v>14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289</v>
      </c>
      <c r="S2" s="3" t="s">
        <v>150</v>
      </c>
      <c r="U2" s="55" t="s">
        <v>207</v>
      </c>
      <c r="W2" s="3" t="s">
        <v>127</v>
      </c>
      <c r="Y2" s="3" t="s">
        <v>151</v>
      </c>
    </row>
    <row r="3" spans="1:25" ht="45" x14ac:dyDescent="0.15">
      <c r="B3" s="56"/>
      <c r="C3" s="57" t="s">
        <v>225</v>
      </c>
      <c r="D3" s="57" t="s">
        <v>231</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投入係数表!AD5</f>
        <v>0</v>
      </c>
      <c r="E5" s="68">
        <f t="shared" ref="E5:E38" si="0">$C$32*D5</f>
        <v>0</v>
      </c>
      <c r="F5" s="67">
        <f>分析係数表!C8</f>
        <v>0.17777947964604235</v>
      </c>
      <c r="G5" s="68">
        <f t="shared" ref="G5:G38" si="1">E5*F5</f>
        <v>0</v>
      </c>
      <c r="H5" s="68">
        <f t="array" ref="H5:H43">MMULT(逆行列係数!C5:AO43,'28'!G5:G43)</f>
        <v>9.0972101432245712E-4</v>
      </c>
      <c r="I5" s="68">
        <f t="shared" ref="I5:I38" si="2">C5+H5</f>
        <v>9.0972101432245712E-4</v>
      </c>
      <c r="J5" s="67">
        <f>分析係数表!G8</f>
        <v>0.11983669088190757</v>
      </c>
      <c r="K5" s="69">
        <f t="shared" ref="K5:K38" si="3">I5*J5</f>
        <v>1.090179559821357E-4</v>
      </c>
      <c r="L5" s="70" t="s">
        <v>182</v>
      </c>
      <c r="M5" s="71" t="s">
        <v>182</v>
      </c>
      <c r="N5" s="72">
        <f>分析係数表!H8</f>
        <v>9.9318531954874535E-3</v>
      </c>
      <c r="O5" s="73">
        <f t="shared" ref="O5:O43" si="4">$M$44*N5</f>
        <v>0.24104643145251042</v>
      </c>
      <c r="P5" s="67">
        <f>分析係数表!C8</f>
        <v>0.17777947964604235</v>
      </c>
      <c r="Q5" s="73">
        <f t="shared" ref="Q5:Q38" si="5">O5*P5</f>
        <v>4.2853109154162718E-2</v>
      </c>
      <c r="R5" s="74">
        <f t="array" ref="R5:R43">MMULT(逆行列係数!C5:AO43,'28'!Q5:Q43)</f>
        <v>7.2428789488527531E-2</v>
      </c>
      <c r="S5" s="75">
        <f t="shared" ref="S5:S38" si="6">I5+R5</f>
        <v>7.3338510502849993E-2</v>
      </c>
      <c r="T5" s="76">
        <f>分析係数表!F8</f>
        <v>0.45371949933871308</v>
      </c>
      <c r="U5" s="77">
        <f t="shared" ref="U5:U38" si="7">S5*T5</f>
        <v>3.3275112267600049E-2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投入係数表!AD6</f>
        <v>0</v>
      </c>
      <c r="E6" s="68">
        <f t="shared" si="0"/>
        <v>0</v>
      </c>
      <c r="F6" s="67">
        <f>分析係数表!C9</f>
        <v>0.42124201973302378</v>
      </c>
      <c r="G6" s="68">
        <f t="shared" si="1"/>
        <v>0</v>
      </c>
      <c r="H6" s="68">
        <v>2.2290754118115224E-3</v>
      </c>
      <c r="I6" s="68">
        <f t="shared" si="2"/>
        <v>2.2290754118115224E-3</v>
      </c>
      <c r="J6" s="67">
        <f>分析係数表!G9</f>
        <v>0.24981720692176457</v>
      </c>
      <c r="K6" s="69">
        <f t="shared" si="3"/>
        <v>5.568613933967367E-4</v>
      </c>
      <c r="L6" s="70"/>
      <c r="M6" s="71"/>
      <c r="N6" s="72">
        <f>分析係数表!H9</f>
        <v>5.1224917855464795E-4</v>
      </c>
      <c r="O6" s="73">
        <f t="shared" si="4"/>
        <v>1.2432305842093908E-2</v>
      </c>
      <c r="P6" s="67">
        <f>分析係数表!C9</f>
        <v>0.42124201973302378</v>
      </c>
      <c r="Q6" s="73">
        <f t="shared" si="5"/>
        <v>5.2370096228623085E-3</v>
      </c>
      <c r="R6" s="74">
        <v>6.9281293980706518E-3</v>
      </c>
      <c r="S6" s="75">
        <f t="shared" si="6"/>
        <v>9.1572048098821739E-3</v>
      </c>
      <c r="T6" s="76">
        <f>分析係数表!F9</f>
        <v>0.68072142334876917</v>
      </c>
      <c r="U6" s="77">
        <f t="shared" si="7"/>
        <v>6.2335054920791885E-3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投入係数表!AD7</f>
        <v>0</v>
      </c>
      <c r="E7" s="68">
        <f t="shared" si="0"/>
        <v>0</v>
      </c>
      <c r="F7" s="67">
        <f>分析係数表!C10</f>
        <v>0.36396764732023823</v>
      </c>
      <c r="G7" s="68">
        <f t="shared" si="1"/>
        <v>0</v>
      </c>
      <c r="H7" s="68">
        <v>1.1056704345374833E-3</v>
      </c>
      <c r="I7" s="68">
        <f t="shared" si="2"/>
        <v>1.1056704345374833E-3</v>
      </c>
      <c r="J7" s="67">
        <f>分析係数表!G10</f>
        <v>0.17997125059894586</v>
      </c>
      <c r="K7" s="69">
        <f t="shared" si="3"/>
        <v>1.9898889085399077E-4</v>
      </c>
      <c r="L7" s="70"/>
      <c r="M7" s="71"/>
      <c r="N7" s="72">
        <f>分析係数表!H10</f>
        <v>1.1645238378928864E-3</v>
      </c>
      <c r="O7" s="73">
        <f t="shared" si="4"/>
        <v>2.8263035099330733E-2</v>
      </c>
      <c r="P7" s="67">
        <f>分析係数表!C10</f>
        <v>0.36396764732023823</v>
      </c>
      <c r="Q7" s="73">
        <f t="shared" si="5"/>
        <v>1.0286830391232722E-2</v>
      </c>
      <c r="R7" s="74">
        <v>2.1024946850252812E-2</v>
      </c>
      <c r="S7" s="75">
        <f t="shared" si="6"/>
        <v>2.2130617284790294E-2</v>
      </c>
      <c r="T7" s="76">
        <f>分析係数表!F10</f>
        <v>0.526018207954001</v>
      </c>
      <c r="U7" s="77">
        <f t="shared" si="7"/>
        <v>1.164110764506123E-2</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投入係数表!AD8</f>
        <v>0</v>
      </c>
      <c r="E8" s="68">
        <f t="shared" si="0"/>
        <v>0</v>
      </c>
      <c r="F8" s="67">
        <f>分析係数表!C11</f>
        <v>1.3444674968404846E-2</v>
      </c>
      <c r="G8" s="68">
        <f t="shared" si="1"/>
        <v>0</v>
      </c>
      <c r="H8" s="68">
        <v>3.757937633148621E-3</v>
      </c>
      <c r="I8" s="68">
        <f t="shared" si="2"/>
        <v>3.757937633148621E-3</v>
      </c>
      <c r="J8" s="67">
        <f>分析係数表!G11</f>
        <v>0.34123955862637928</v>
      </c>
      <c r="K8" s="69">
        <f t="shared" si="3"/>
        <v>1.2823569792810958E-3</v>
      </c>
      <c r="L8" s="70"/>
      <c r="M8" s="71"/>
      <c r="N8" s="72">
        <f>分析係数表!H11</f>
        <v>-1.9911880294914216E-5</v>
      </c>
      <c r="O8" s="73">
        <f t="shared" si="4"/>
        <v>-4.8326204527261588E-4</v>
      </c>
      <c r="P8" s="67">
        <f>分析係数表!C11</f>
        <v>1.3444674968404846E-2</v>
      </c>
      <c r="Q8" s="73">
        <f t="shared" si="5"/>
        <v>-6.4973011232568682E-6</v>
      </c>
      <c r="R8" s="74">
        <v>2.3232013823638768E-2</v>
      </c>
      <c r="S8" s="75">
        <f t="shared" si="6"/>
        <v>2.6989951456787387E-2</v>
      </c>
      <c r="T8" s="76">
        <f>分析係数表!F11</f>
        <v>0.57409508095287198</v>
      </c>
      <c r="U8" s="77">
        <f t="shared" si="7"/>
        <v>1.549479836649844E-2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投入係数表!AD9</f>
        <v>0</v>
      </c>
      <c r="E9" s="68">
        <f t="shared" si="0"/>
        <v>0</v>
      </c>
      <c r="F9" s="67">
        <f>分析係数表!C12</f>
        <v>0.28285269962977577</v>
      </c>
      <c r="G9" s="68">
        <f t="shared" si="1"/>
        <v>0</v>
      </c>
      <c r="H9" s="68">
        <v>3.4639295134715974E-3</v>
      </c>
      <c r="I9" s="68">
        <f t="shared" si="2"/>
        <v>3.4639295134715974E-3</v>
      </c>
      <c r="J9" s="67">
        <f>分析係数表!G12</f>
        <v>0.13743688539340115</v>
      </c>
      <c r="K9" s="69">
        <f t="shared" si="3"/>
        <v>4.7607168355381577E-4</v>
      </c>
      <c r="L9" s="70"/>
      <c r="M9" s="71"/>
      <c r="N9" s="72">
        <f>分析係数表!H12</f>
        <v>7.6503049889858399E-2</v>
      </c>
      <c r="O9" s="73">
        <f t="shared" si="4"/>
        <v>1.8567317506829768</v>
      </c>
      <c r="P9" s="67">
        <f>分析係数表!C12</f>
        <v>0.28285269962977577</v>
      </c>
      <c r="Q9" s="73">
        <f t="shared" si="5"/>
        <v>0.52518158816899974</v>
      </c>
      <c r="R9" s="74">
        <v>0.63944190794164257</v>
      </c>
      <c r="S9" s="75">
        <f t="shared" si="6"/>
        <v>0.6429058374551142</v>
      </c>
      <c r="T9" s="76">
        <f>分析係数表!F12</f>
        <v>0.33885954419874881</v>
      </c>
      <c r="U9" s="77">
        <f t="shared" si="7"/>
        <v>0.21785477904275488</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投入係数表!AD10</f>
        <v>1.6264231202302013E-3</v>
      </c>
      <c r="E10" s="68">
        <f t="shared" si="0"/>
        <v>0.16264231202302012</v>
      </c>
      <c r="F10" s="67">
        <f>分析係数表!C13</f>
        <v>8.2857707463935726E-2</v>
      </c>
      <c r="G10" s="68">
        <f t="shared" si="1"/>
        <v>1.3476169110861557E-2</v>
      </c>
      <c r="H10" s="68">
        <v>1.8674733140918168E-2</v>
      </c>
      <c r="I10" s="68">
        <f t="shared" si="2"/>
        <v>1.8674733140918168E-2</v>
      </c>
      <c r="J10" s="67">
        <f>分析係数表!G13</f>
        <v>0.24536311575828371</v>
      </c>
      <c r="K10" s="69">
        <f t="shared" si="3"/>
        <v>4.5820907094101613E-3</v>
      </c>
      <c r="L10" s="70"/>
      <c r="M10" s="71"/>
      <c r="N10" s="72">
        <f>分析係数表!H13</f>
        <v>1.5229376832013421E-2</v>
      </c>
      <c r="O10" s="73">
        <f t="shared" si="4"/>
        <v>0.36961751914237817</v>
      </c>
      <c r="P10" s="67">
        <f>分析係数表!C13</f>
        <v>8.2857707463935726E-2</v>
      </c>
      <c r="Q10" s="73">
        <f t="shared" si="5"/>
        <v>3.0625660274644834E-2</v>
      </c>
      <c r="R10" s="74">
        <v>3.3916407927182708E-2</v>
      </c>
      <c r="S10" s="75">
        <f t="shared" si="6"/>
        <v>5.259114106810088E-2</v>
      </c>
      <c r="T10" s="76">
        <f>分析係数表!F13</f>
        <v>0.38525314111513148</v>
      </c>
      <c r="U10" s="77">
        <f t="shared" si="7"/>
        <v>2.0260902291314855E-2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投入係数表!AD11</f>
        <v>4.6371219978771751E-3</v>
      </c>
      <c r="E11" s="68">
        <f t="shared" si="0"/>
        <v>0.46371219978771749</v>
      </c>
      <c r="F11" s="67">
        <f>分析係数表!C14</f>
        <v>0.18904232356765083</v>
      </c>
      <c r="G11" s="68">
        <f t="shared" si="1"/>
        <v>8.7661231714536839E-2</v>
      </c>
      <c r="H11" s="68">
        <v>0.18346026798445422</v>
      </c>
      <c r="I11" s="68">
        <f t="shared" si="2"/>
        <v>0.18346026798445422</v>
      </c>
      <c r="J11" s="67">
        <f>分析係数表!G14</f>
        <v>0.16324783844948645</v>
      </c>
      <c r="K11" s="69">
        <f t="shared" si="3"/>
        <v>2.9949492189825674E-2</v>
      </c>
      <c r="L11" s="70"/>
      <c r="M11" s="71"/>
      <c r="N11" s="72">
        <f>分析係数表!H14</f>
        <v>1.012936620163862E-3</v>
      </c>
      <c r="O11" s="73">
        <f t="shared" si="4"/>
        <v>2.458400791596501E-2</v>
      </c>
      <c r="P11" s="67">
        <f>分析係数表!C14</f>
        <v>0.18904232356765083</v>
      </c>
      <c r="Q11" s="73">
        <f t="shared" si="5"/>
        <v>4.6474179790395465E-3</v>
      </c>
      <c r="R11" s="74">
        <v>2.6852001781573986E-2</v>
      </c>
      <c r="S11" s="75">
        <f t="shared" si="6"/>
        <v>0.21031226976602821</v>
      </c>
      <c r="T11" s="76">
        <f>分析係数表!F14</f>
        <v>0.31391081065397786</v>
      </c>
      <c r="U11" s="77">
        <f t="shared" si="7"/>
        <v>6.6019295092731994E-2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投入係数表!AD12</f>
        <v>2.0178946901119125E-5</v>
      </c>
      <c r="E12" s="68">
        <f t="shared" si="0"/>
        <v>2.0178946901119126E-3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0.16455072641532573</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投入係数表!AD13</f>
        <v>3.6322104422014425E-4</v>
      </c>
      <c r="E13" s="68">
        <f t="shared" si="0"/>
        <v>3.6322104422014424E-2</v>
      </c>
      <c r="F13" s="67">
        <f>分析係数表!C16</f>
        <v>0.18624360370728099</v>
      </c>
      <c r="G13" s="68">
        <f t="shared" si="1"/>
        <v>6.7647596217881327E-3</v>
      </c>
      <c r="H13" s="68">
        <v>3.1474276210602004E-2</v>
      </c>
      <c r="I13" s="68">
        <f t="shared" si="2"/>
        <v>3.1474276210602004E-2</v>
      </c>
      <c r="J13" s="67">
        <f>分析係数表!G16</f>
        <v>3.3443467200273011E-2</v>
      </c>
      <c r="K13" s="69">
        <f t="shared" si="3"/>
        <v>1.0526089241016012E-3</v>
      </c>
      <c r="L13" s="70"/>
      <c r="M13" s="71"/>
      <c r="N13" s="72">
        <f>分析係数表!H16</f>
        <v>1.544069969062719E-2</v>
      </c>
      <c r="O13" s="73">
        <f t="shared" si="4"/>
        <v>0.37474633246156175</v>
      </c>
      <c r="P13" s="67">
        <f>分析係数表!C16</f>
        <v>0.18624360370728099</v>
      </c>
      <c r="Q13" s="73">
        <f t="shared" si="5"/>
        <v>6.9794107433728075E-2</v>
      </c>
      <c r="R13" s="74">
        <v>0.12766012654664377</v>
      </c>
      <c r="S13" s="75">
        <f t="shared" si="6"/>
        <v>0.15913440275724577</v>
      </c>
      <c r="T13" s="76">
        <f>分析係数表!F16</f>
        <v>0.28910915662276826</v>
      </c>
      <c r="U13" s="77">
        <f t="shared" si="7"/>
        <v>4.6007212970815253E-2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投入係数表!AD14</f>
        <v>3.018770456407421E-3</v>
      </c>
      <c r="E14" s="68">
        <f t="shared" si="0"/>
        <v>0.30187704564074208</v>
      </c>
      <c r="F14" s="67">
        <f>分析係数表!C17</f>
        <v>8.6758716707685424E-2</v>
      </c>
      <c r="G14" s="68">
        <f t="shared" si="1"/>
        <v>2.6190465083298167E-2</v>
      </c>
      <c r="H14" s="68">
        <v>4.5872300715026015E-2</v>
      </c>
      <c r="I14" s="68">
        <f t="shared" si="2"/>
        <v>4.5872300715026015E-2</v>
      </c>
      <c r="J14" s="67">
        <f>分析係数表!G17</f>
        <v>0.21883055467982124</v>
      </c>
      <c r="K14" s="69">
        <f t="shared" si="3"/>
        <v>1.0038261009908704E-2</v>
      </c>
      <c r="L14" s="70"/>
      <c r="M14" s="71"/>
      <c r="N14" s="72">
        <f>分析係数表!H17</f>
        <v>2.866347284388861E-3</v>
      </c>
      <c r="O14" s="73">
        <f t="shared" si="4"/>
        <v>6.9566350871904784E-2</v>
      </c>
      <c r="P14" s="67">
        <f>分析係数表!C17</f>
        <v>8.6758716707685424E-2</v>
      </c>
      <c r="Q14" s="73">
        <f t="shared" si="5"/>
        <v>6.0354873276830317E-3</v>
      </c>
      <c r="R14" s="74">
        <v>1.2687555152381205E-2</v>
      </c>
      <c r="S14" s="75">
        <f t="shared" si="6"/>
        <v>5.8559855867407223E-2</v>
      </c>
      <c r="T14" s="76">
        <f>分析係数表!F17</f>
        <v>0.34508465775272146</v>
      </c>
      <c r="U14" s="77">
        <f t="shared" si="7"/>
        <v>2.0208107820052921E-2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投入係数表!AD15</f>
        <v>8.0715787604476493E-6</v>
      </c>
      <c r="E15" s="68">
        <f t="shared" si="0"/>
        <v>8.0715787604476491E-4</v>
      </c>
      <c r="F15" s="67">
        <f>分析係数表!C18</f>
        <v>0.36451017494166671</v>
      </c>
      <c r="G15" s="68">
        <f t="shared" si="1"/>
        <v>2.9421725860262141E-4</v>
      </c>
      <c r="H15" s="68">
        <v>1.4871475249322579E-2</v>
      </c>
      <c r="I15" s="68">
        <f t="shared" si="2"/>
        <v>1.4871475249322579E-2</v>
      </c>
      <c r="J15" s="67">
        <f>分析係数表!G18</f>
        <v>0.21601264645713222</v>
      </c>
      <c r="K15" s="69">
        <f t="shared" si="3"/>
        <v>3.2124267253279106E-3</v>
      </c>
      <c r="L15" s="70"/>
      <c r="M15" s="71"/>
      <c r="N15" s="72">
        <f>分析係数表!H18</f>
        <v>4.846294736294444E-4</v>
      </c>
      <c r="O15" s="73">
        <f t="shared" si="4"/>
        <v>1.1761974618006087E-2</v>
      </c>
      <c r="P15" s="67">
        <f>分析係数表!C18</f>
        <v>0.36451017494166671</v>
      </c>
      <c r="Q15" s="73">
        <f t="shared" si="5"/>
        <v>4.2873594256688423E-3</v>
      </c>
      <c r="R15" s="74">
        <v>1.1722927164520855E-2</v>
      </c>
      <c r="S15" s="75">
        <f t="shared" si="6"/>
        <v>2.6594402413843435E-2</v>
      </c>
      <c r="T15" s="76">
        <f>分析係数表!F18</f>
        <v>0.4650429076224129</v>
      </c>
      <c r="U15" s="77">
        <f t="shared" si="7"/>
        <v>1.2367538225014267E-2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投入係数表!AD16</f>
        <v>0</v>
      </c>
      <c r="E16" s="68">
        <f t="shared" si="0"/>
        <v>0</v>
      </c>
      <c r="F16" s="67">
        <f>分析係数表!C19</f>
        <v>0.20084535872916243</v>
      </c>
      <c r="G16" s="68">
        <f t="shared" si="1"/>
        <v>0</v>
      </c>
      <c r="H16" s="68">
        <v>4.206156388513323E-3</v>
      </c>
      <c r="I16" s="68">
        <f t="shared" si="2"/>
        <v>4.206156388513323E-3</v>
      </c>
      <c r="J16" s="67">
        <f>分析係数表!G19</f>
        <v>5.7675100625652016E-2</v>
      </c>
      <c r="K16" s="69">
        <f t="shared" si="3"/>
        <v>2.4259049295473499E-4</v>
      </c>
      <c r="L16" s="70"/>
      <c r="M16" s="71"/>
      <c r="N16" s="72">
        <f>分析係数表!H19</f>
        <v>-1.1304809457757749E-4</v>
      </c>
      <c r="O16" s="73">
        <f t="shared" si="4"/>
        <v>-2.7436812892896903E-3</v>
      </c>
      <c r="P16" s="67">
        <f>分析係数表!C19</f>
        <v>0.20084535872916243</v>
      </c>
      <c r="Q16" s="73">
        <f t="shared" si="5"/>
        <v>-5.5105565278587869E-4</v>
      </c>
      <c r="R16" s="74">
        <v>1.3638918823869525E-3</v>
      </c>
      <c r="S16" s="75">
        <f t="shared" si="6"/>
        <v>5.5700482709002755E-3</v>
      </c>
      <c r="T16" s="76">
        <f>分析係数表!F19</f>
        <v>0.24248712237187039</v>
      </c>
      <c r="U16" s="77">
        <f t="shared" si="7"/>
        <v>1.3506649766830202E-3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投入係数表!AD17</f>
        <v>0</v>
      </c>
      <c r="E17" s="68">
        <f t="shared" si="0"/>
        <v>0</v>
      </c>
      <c r="F17" s="67">
        <f>分析係数表!C20</f>
        <v>4.0655503382211911E-2</v>
      </c>
      <c r="G17" s="68">
        <f t="shared" si="1"/>
        <v>0</v>
      </c>
      <c r="H17" s="68">
        <v>7.9833795322101675E-4</v>
      </c>
      <c r="I17" s="68">
        <f t="shared" si="2"/>
        <v>7.9833795322101675E-4</v>
      </c>
      <c r="J17" s="67">
        <f>分析係数表!G20</f>
        <v>0.10009738747512385</v>
      </c>
      <c r="K17" s="69">
        <f t="shared" si="3"/>
        <v>7.9911543439661409E-5</v>
      </c>
      <c r="L17" s="70"/>
      <c r="M17" s="71"/>
      <c r="N17" s="72">
        <f>分析係数表!H20</f>
        <v>5.4629207067175944E-4</v>
      </c>
      <c r="O17" s="73">
        <f t="shared" si="4"/>
        <v>1.3258528048527738E-2</v>
      </c>
      <c r="P17" s="67">
        <f>分析係数表!C20</f>
        <v>4.0655503382211911E-2</v>
      </c>
      <c r="Q17" s="73">
        <f t="shared" si="5"/>
        <v>5.3903213192007095E-4</v>
      </c>
      <c r="R17" s="74">
        <v>9.8623474504874026E-4</v>
      </c>
      <c r="S17" s="75">
        <f t="shared" si="6"/>
        <v>1.784572698269757E-3</v>
      </c>
      <c r="T17" s="76">
        <f>分析係数表!F20</f>
        <v>0.22636236609222171</v>
      </c>
      <c r="U17" s="77">
        <f t="shared" si="7"/>
        <v>4.0396009844392264E-4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投入係数表!AD18</f>
        <v>1.1703789202649092E-4</v>
      </c>
      <c r="E18" s="68">
        <f t="shared" si="0"/>
        <v>1.1703789202649091E-2</v>
      </c>
      <c r="F18" s="67">
        <f>分析係数表!C21</f>
        <v>0.20026093416848378</v>
      </c>
      <c r="G18" s="68">
        <f t="shared" si="1"/>
        <v>2.3438117590335208E-3</v>
      </c>
      <c r="H18" s="68">
        <v>1.5439342514354661E-2</v>
      </c>
      <c r="I18" s="68">
        <f t="shared" si="2"/>
        <v>1.5439342514354661E-2</v>
      </c>
      <c r="J18" s="67">
        <f>分析係数表!G21</f>
        <v>0.28530595433635869</v>
      </c>
      <c r="K18" s="69">
        <f t="shared" si="3"/>
        <v>4.404936350383872E-3</v>
      </c>
      <c r="L18" s="70"/>
      <c r="M18" s="71"/>
      <c r="N18" s="72">
        <f>分析係数表!H21</f>
        <v>9.3136214282663271E-4</v>
      </c>
      <c r="O18" s="73">
        <f t="shared" si="4"/>
        <v>2.2604192440170746E-2</v>
      </c>
      <c r="P18" s="67">
        <f>分析係数表!C21</f>
        <v>0.20026093416848378</v>
      </c>
      <c r="Q18" s="73">
        <f t="shared" si="5"/>
        <v>4.5267366941927727E-3</v>
      </c>
      <c r="R18" s="74">
        <v>1.343316865282723E-2</v>
      </c>
      <c r="S18" s="75">
        <f t="shared" si="6"/>
        <v>2.887251116718189E-2</v>
      </c>
      <c r="T18" s="76">
        <f>分析係数表!F21</f>
        <v>0.42843035575162391</v>
      </c>
      <c r="U18" s="77">
        <f t="shared" si="7"/>
        <v>1.236986023079847E-2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投入係数表!AD19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1.0522641308355347E-3</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投入係数表!AD20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5.5341298732831815E-4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投入係数表!AD21</f>
        <v>8.0715787604476493E-6</v>
      </c>
      <c r="E21" s="68">
        <f t="shared" si="0"/>
        <v>8.0715787604476491E-4</v>
      </c>
      <c r="F21" s="67">
        <f>分析係数表!C24</f>
        <v>0.65025853558407531</v>
      </c>
      <c r="G21" s="68">
        <f t="shared" si="1"/>
        <v>5.2486129846202143E-4</v>
      </c>
      <c r="H21" s="68">
        <v>4.7134382401902861E-2</v>
      </c>
      <c r="I21" s="68">
        <f t="shared" si="2"/>
        <v>4.7134382401902861E-2</v>
      </c>
      <c r="J21" s="67">
        <f>分析係数表!G24</f>
        <v>0.20860957299762456</v>
      </c>
      <c r="K21" s="69">
        <f t="shared" si="3"/>
        <v>9.8326833863677052E-3</v>
      </c>
      <c r="L21" s="70"/>
      <c r="M21" s="71"/>
      <c r="N21" s="72">
        <f>分析係数表!H24</f>
        <v>1.012294301444671E-3</v>
      </c>
      <c r="O21" s="73">
        <f t="shared" si="4"/>
        <v>2.4568418817730406E-2</v>
      </c>
      <c r="P21" s="67">
        <f>分析係数表!C24</f>
        <v>0.65025853558407531</v>
      </c>
      <c r="Q21" s="73">
        <f t="shared" si="5"/>
        <v>1.5975824042033612E-2</v>
      </c>
      <c r="R21" s="74">
        <v>3.333801291629359E-2</v>
      </c>
      <c r="S21" s="75">
        <f t="shared" si="6"/>
        <v>8.0472395318196444E-2</v>
      </c>
      <c r="T21" s="76">
        <f>分析係数表!F24</f>
        <v>0.3934811577649211</v>
      </c>
      <c r="U21" s="77">
        <f t="shared" si="7"/>
        <v>3.166437127792035E-2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投入係数表!AD22</f>
        <v>3.2286315041790597E-5</v>
      </c>
      <c r="E22" s="68">
        <f t="shared" si="0"/>
        <v>3.2286315041790596E-3</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1.0452490366299645E-2</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投入係数表!AD23</f>
        <v>0</v>
      </c>
      <c r="E23" s="68">
        <f t="shared" si="0"/>
        <v>0</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0.23487314855160865</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投入係数表!AD24</f>
        <v>1.2107368140671474E-4</v>
      </c>
      <c r="E24" s="68">
        <f t="shared" si="0"/>
        <v>1.2107368140671475E-2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0.21933081761171194</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投入係数表!AD25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0.17826913286177418</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投入係数表!AD26</f>
        <v>1.677677645359044E-2</v>
      </c>
      <c r="E26" s="68">
        <f t="shared" si="0"/>
        <v>1.6776776453590441</v>
      </c>
      <c r="F26" s="67">
        <f>分析係数表!C29</f>
        <v>0.21798273531536294</v>
      </c>
      <c r="G26" s="68">
        <f t="shared" si="1"/>
        <v>0.36570476211280184</v>
      </c>
      <c r="H26" s="68">
        <v>0.42259425999761435</v>
      </c>
      <c r="I26" s="68">
        <f t="shared" si="2"/>
        <v>0.42259425999761435</v>
      </c>
      <c r="J26" s="67">
        <f>分析係数表!G29</f>
        <v>0.25500731246508535</v>
      </c>
      <c r="K26" s="69">
        <f t="shared" si="3"/>
        <v>0.10776462650516316</v>
      </c>
      <c r="L26" s="70"/>
      <c r="M26" s="71"/>
      <c r="N26" s="72">
        <f>分析係数表!H29</f>
        <v>1.0983971257521954E-2</v>
      </c>
      <c r="O26" s="73">
        <f t="shared" si="4"/>
        <v>0.26658137436078611</v>
      </c>
      <c r="P26" s="67">
        <f>分析係数表!C29</f>
        <v>0.21798273531536294</v>
      </c>
      <c r="Q26" s="73">
        <f t="shared" si="5"/>
        <v>5.8110137167292915E-2</v>
      </c>
      <c r="R26" s="74">
        <v>8.9626084254381524E-2</v>
      </c>
      <c r="S26" s="75">
        <f t="shared" si="6"/>
        <v>0.51222034425199592</v>
      </c>
      <c r="T26" s="76">
        <f>分析係数表!F29</f>
        <v>0.40506035137493174</v>
      </c>
      <c r="U26" s="77">
        <f t="shared" si="7"/>
        <v>0.20748015262410197</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投入係数表!AD27</f>
        <v>2.6434420440466051E-3</v>
      </c>
      <c r="E27" s="68">
        <f t="shared" si="0"/>
        <v>0.2643442044046605</v>
      </c>
      <c r="F27" s="67">
        <f>分析係数表!C30</f>
        <v>1</v>
      </c>
      <c r="G27" s="68">
        <f t="shared" si="1"/>
        <v>0.2643442044046605</v>
      </c>
      <c r="H27" s="68">
        <v>0.33685528816631727</v>
      </c>
      <c r="I27" s="68">
        <f t="shared" si="2"/>
        <v>0.33685528816631727</v>
      </c>
      <c r="J27" s="67">
        <f>分析係数表!G30</f>
        <v>0.34480244300890089</v>
      </c>
      <c r="K27" s="69">
        <f t="shared" si="3"/>
        <v>0.11614852630021349</v>
      </c>
      <c r="L27" s="70"/>
      <c r="M27" s="71"/>
      <c r="N27" s="72">
        <f>分析係数表!H30</f>
        <v>0</v>
      </c>
      <c r="O27" s="73">
        <f t="shared" si="4"/>
        <v>0</v>
      </c>
      <c r="P27" s="67">
        <f>分析係数表!C30</f>
        <v>1</v>
      </c>
      <c r="Q27" s="73">
        <f t="shared" si="5"/>
        <v>0</v>
      </c>
      <c r="R27" s="74">
        <v>0.14880209847465029</v>
      </c>
      <c r="S27" s="75">
        <f t="shared" si="6"/>
        <v>0.48565738664096758</v>
      </c>
      <c r="T27" s="76">
        <f>分析係数表!F30</f>
        <v>0.4506615325054556</v>
      </c>
      <c r="U27" s="77">
        <f t="shared" si="7"/>
        <v>0.21886710213621302</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投入係数表!AD28</f>
        <v>5.1819535642073913E-3</v>
      </c>
      <c r="E28" s="68">
        <f t="shared" si="0"/>
        <v>0.51819535642073911</v>
      </c>
      <c r="F28" s="67">
        <f>分析係数表!C31</f>
        <v>0.99579475994795519</v>
      </c>
      <c r="G28" s="68">
        <f t="shared" si="1"/>
        <v>0.51601622055313501</v>
      </c>
      <c r="H28" s="68">
        <v>0.74983923993781665</v>
      </c>
      <c r="I28" s="68">
        <f t="shared" si="2"/>
        <v>0.74983923993781665</v>
      </c>
      <c r="J28" s="67">
        <f>分析係数表!G31</f>
        <v>7.0701677135993485E-2</v>
      </c>
      <c r="K28" s="69">
        <f t="shared" si="3"/>
        <v>5.3014891845982265E-2</v>
      </c>
      <c r="L28" s="70"/>
      <c r="M28" s="71"/>
      <c r="N28" s="72">
        <f>分析係数表!H31</f>
        <v>0.174828557104864</v>
      </c>
      <c r="O28" s="73">
        <f t="shared" si="4"/>
        <v>4.2430953193373888</v>
      </c>
      <c r="P28" s="67">
        <f>分析係数表!C31</f>
        <v>0.99579475994795519</v>
      </c>
      <c r="Q28" s="73">
        <f t="shared" si="5"/>
        <v>4.2252520849558675</v>
      </c>
      <c r="R28" s="74">
        <v>4.8358658531897971</v>
      </c>
      <c r="S28" s="75">
        <f t="shared" si="6"/>
        <v>5.585705093127614</v>
      </c>
      <c r="T28" s="76">
        <f>分析係数表!F31</f>
        <v>0.32317167652288298</v>
      </c>
      <c r="U28" s="77">
        <f t="shared" si="7"/>
        <v>1.8051416795084572</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投入係数表!AD29</f>
        <v>1.2874168122914002E-3</v>
      </c>
      <c r="E29" s="68">
        <f t="shared" si="0"/>
        <v>0.12874168122914001</v>
      </c>
      <c r="F29" s="67">
        <f>分析係数表!C32</f>
        <v>0.99964031202931458</v>
      </c>
      <c r="G29" s="68">
        <f t="shared" si="1"/>
        <v>0.12869537439507608</v>
      </c>
      <c r="H29" s="68">
        <v>0.17198667001420373</v>
      </c>
      <c r="I29" s="68">
        <f t="shared" si="2"/>
        <v>0.17198667001420373</v>
      </c>
      <c r="J29" s="67">
        <f>分析係数表!G32</f>
        <v>0.14056358670308441</v>
      </c>
      <c r="K29" s="69">
        <f t="shared" si="3"/>
        <v>2.4175063202316296E-2</v>
      </c>
      <c r="L29" s="70"/>
      <c r="M29" s="71"/>
      <c r="N29" s="72">
        <f>分析係数表!H32</f>
        <v>5.58720937888101E-3</v>
      </c>
      <c r="O29" s="73">
        <f t="shared" si="4"/>
        <v>0.13560177099367257</v>
      </c>
      <c r="P29" s="67">
        <f>分析係数表!C32</f>
        <v>0.99964031202931458</v>
      </c>
      <c r="Q29" s="73">
        <f t="shared" si="5"/>
        <v>0.13555299666784251</v>
      </c>
      <c r="R29" s="74">
        <v>0.19725382214029527</v>
      </c>
      <c r="S29" s="75">
        <f t="shared" si="6"/>
        <v>0.369240492154499</v>
      </c>
      <c r="T29" s="76">
        <f>分析係数表!F32</f>
        <v>0.48930784091666113</v>
      </c>
      <c r="U29" s="77">
        <f t="shared" si="7"/>
        <v>0.18067226799512326</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投入係数表!AD30</f>
        <v>3.3698841324868939E-3</v>
      </c>
      <c r="E30" s="68">
        <f t="shared" si="0"/>
        <v>0.33698841324868939</v>
      </c>
      <c r="F30" s="67">
        <f>分析係数表!C33</f>
        <v>0.86108134654879898</v>
      </c>
      <c r="G30" s="68">
        <f t="shared" si="1"/>
        <v>0.29017443665152459</v>
      </c>
      <c r="H30" s="68">
        <v>0.33076536259527717</v>
      </c>
      <c r="I30" s="68">
        <f t="shared" si="2"/>
        <v>0.33076536259527717</v>
      </c>
      <c r="J30" s="67">
        <f>分析係数表!G33</f>
        <v>0.50957339603627816</v>
      </c>
      <c r="K30" s="69">
        <f t="shared" si="3"/>
        <v>0.16854922910884632</v>
      </c>
      <c r="L30" s="70"/>
      <c r="M30" s="71"/>
      <c r="N30" s="72">
        <f>分析係数表!H33</f>
        <v>9.6636851302253027E-4</v>
      </c>
      <c r="O30" s="73">
        <f t="shared" si="4"/>
        <v>2.3453798293956472E-2</v>
      </c>
      <c r="P30" s="67">
        <f>分析係数表!C33</f>
        <v>0.86108134654879898</v>
      </c>
      <c r="Q30" s="73">
        <f t="shared" si="5"/>
        <v>2.0195628216643963E-2</v>
      </c>
      <c r="R30" s="74">
        <v>0.10725104154862203</v>
      </c>
      <c r="S30" s="75">
        <f t="shared" si="6"/>
        <v>0.4380164041438992</v>
      </c>
      <c r="T30" s="76">
        <f>分析係数表!F33</f>
        <v>0.6614299372109248</v>
      </c>
      <c r="U30" s="77">
        <f t="shared" si="7"/>
        <v>0.28971716269025433</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投入係数表!AD31</f>
        <v>5.7187135517771598E-3</v>
      </c>
      <c r="E31" s="68">
        <f t="shared" si="0"/>
        <v>0.57187135517771603</v>
      </c>
      <c r="F31" s="67">
        <f>分析係数表!C34</f>
        <v>0.32336264537596071</v>
      </c>
      <c r="G31" s="68">
        <f t="shared" si="1"/>
        <v>0.18492183422500186</v>
      </c>
      <c r="H31" s="68">
        <v>0.33697516601791366</v>
      </c>
      <c r="I31" s="68">
        <f t="shared" si="2"/>
        <v>0.33697516601791366</v>
      </c>
      <c r="J31" s="67">
        <f>分析係数表!G34</f>
        <v>0.42577322034702936</v>
      </c>
      <c r="K31" s="69">
        <f t="shared" si="3"/>
        <v>0.14347500161242197</v>
      </c>
      <c r="L31" s="70"/>
      <c r="M31" s="71"/>
      <c r="N31" s="72">
        <f>分析係数表!H34</f>
        <v>0.1563846962426603</v>
      </c>
      <c r="O31" s="73">
        <f t="shared" si="4"/>
        <v>3.7954621580799524</v>
      </c>
      <c r="P31" s="67">
        <f>分析係数表!C34</f>
        <v>0.32336264537596071</v>
      </c>
      <c r="Q31" s="73">
        <f t="shared" si="5"/>
        <v>1.2273106838610861</v>
      </c>
      <c r="R31" s="74">
        <v>1.3825126555803264</v>
      </c>
      <c r="S31" s="75">
        <f t="shared" si="6"/>
        <v>1.7194878215982401</v>
      </c>
      <c r="T31" s="76">
        <f>分析係数表!F34</f>
        <v>0.70466108064911737</v>
      </c>
      <c r="U31" s="77">
        <f t="shared" si="7"/>
        <v>1.2116561465304125</v>
      </c>
      <c r="V31" s="78">
        <f>分析係数表!D34</f>
        <v>0.17673178412336712</v>
      </c>
      <c r="W31" s="79">
        <f t="shared" si="8"/>
        <v>0</v>
      </c>
      <c r="X31" s="67">
        <f>分析係数表!E34</f>
        <v>0.12868570343468869</v>
      </c>
      <c r="Y31" s="80">
        <f t="shared" si="9"/>
        <v>0</v>
      </c>
    </row>
    <row r="32" spans="1:25" x14ac:dyDescent="0.15">
      <c r="A32" s="6" t="s">
        <v>20</v>
      </c>
      <c r="B32" s="5" t="s">
        <v>37</v>
      </c>
      <c r="C32" s="66">
        <f>最終需要_まとめ!C33</f>
        <v>100</v>
      </c>
      <c r="D32" s="67">
        <f>投入係数表!AD32</f>
        <v>4.8272076776857166E-2</v>
      </c>
      <c r="E32" s="68">
        <f t="shared" si="0"/>
        <v>4.8272076776857169</v>
      </c>
      <c r="F32" s="67">
        <f>分析係数表!C35</f>
        <v>0.71309503437584931</v>
      </c>
      <c r="G32" s="68">
        <f t="shared" si="1"/>
        <v>3.4422578248586602</v>
      </c>
      <c r="H32" s="68">
        <v>3.7674388665429879</v>
      </c>
      <c r="I32" s="68">
        <f t="shared" si="2"/>
        <v>103.76743886654299</v>
      </c>
      <c r="J32" s="67">
        <f>分析係数表!G35</f>
        <v>0.31495703902204752</v>
      </c>
      <c r="K32" s="69">
        <f t="shared" si="3"/>
        <v>32.682285292307711</v>
      </c>
      <c r="L32" s="70"/>
      <c r="M32" s="71"/>
      <c r="N32" s="72">
        <f>分析係数表!H35</f>
        <v>4.5217953193592612E-2</v>
      </c>
      <c r="O32" s="73">
        <f t="shared" si="4"/>
        <v>1.097441337519407</v>
      </c>
      <c r="P32" s="67">
        <f>分析係数表!C35</f>
        <v>0.71309503437584931</v>
      </c>
      <c r="Q32" s="73">
        <f t="shared" si="5"/>
        <v>0.78257996830387955</v>
      </c>
      <c r="R32" s="74">
        <v>1.1763788494941094</v>
      </c>
      <c r="S32" s="75">
        <f t="shared" si="6"/>
        <v>104.9438177160371</v>
      </c>
      <c r="T32" s="76">
        <f>分析係数表!F35</f>
        <v>0.6471226839613694</v>
      </c>
      <c r="U32" s="77">
        <f t="shared" si="7"/>
        <v>67.911524985554635</v>
      </c>
      <c r="V32" s="78">
        <f>分析係数表!D35</f>
        <v>5.1528958806697799E-2</v>
      </c>
      <c r="W32" s="79">
        <f t="shared" si="8"/>
        <v>5</v>
      </c>
      <c r="X32" s="67">
        <f>分析係数表!E35</f>
        <v>4.6060464196494511E-2</v>
      </c>
      <c r="Y32" s="80">
        <f t="shared" si="9"/>
        <v>5</v>
      </c>
    </row>
    <row r="33" spans="1:25" x14ac:dyDescent="0.15">
      <c r="A33" s="6" t="s">
        <v>21</v>
      </c>
      <c r="B33" s="5" t="s">
        <v>38</v>
      </c>
      <c r="C33" s="81"/>
      <c r="D33" s="67">
        <f>投入係数表!AD33</f>
        <v>1.442391124491995E-2</v>
      </c>
      <c r="E33" s="68">
        <f t="shared" si="0"/>
        <v>1.4423911244919949</v>
      </c>
      <c r="F33" s="67">
        <f>分析係数表!C36</f>
        <v>0.97060797996518033</v>
      </c>
      <c r="G33" s="68">
        <f t="shared" si="1"/>
        <v>1.3999963356628802</v>
      </c>
      <c r="H33" s="68">
        <v>1.6158903617552762</v>
      </c>
      <c r="I33" s="68">
        <f t="shared" si="2"/>
        <v>1.6158903617552762</v>
      </c>
      <c r="J33" s="67">
        <f>分析係数表!G36</f>
        <v>5.0335711627756477E-2</v>
      </c>
      <c r="K33" s="69">
        <f t="shared" si="3"/>
        <v>8.1336991271384676E-2</v>
      </c>
      <c r="L33" s="70"/>
      <c r="M33" s="71"/>
      <c r="N33" s="72">
        <f>分析係数表!H36</f>
        <v>0.16953071230897843</v>
      </c>
      <c r="O33" s="73">
        <f t="shared" si="4"/>
        <v>4.1145164370984038</v>
      </c>
      <c r="P33" s="67">
        <f>分析係数表!C36</f>
        <v>0.97060797996518033</v>
      </c>
      <c r="Q33" s="73">
        <f t="shared" si="5"/>
        <v>3.9935824875456127</v>
      </c>
      <c r="R33" s="74">
        <v>4.2333408973857543</v>
      </c>
      <c r="S33" s="75">
        <f t="shared" si="6"/>
        <v>5.84923125914103</v>
      </c>
      <c r="T33" s="76">
        <f>分析係数表!F36</f>
        <v>0.84929702794091477</v>
      </c>
      <c r="U33" s="77">
        <f t="shared" si="7"/>
        <v>4.9677347241275713</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投入係数表!AD34</f>
        <v>2.860567512702647E-2</v>
      </c>
      <c r="E34" s="68">
        <f t="shared" si="0"/>
        <v>2.8605675127026471</v>
      </c>
      <c r="F34" s="67">
        <f>分析係数表!C37</f>
        <v>0.36942311263039118</v>
      </c>
      <c r="G34" s="68">
        <f t="shared" si="1"/>
        <v>1.056759754431988</v>
      </c>
      <c r="H34" s="68">
        <v>1.2476814010028163</v>
      </c>
      <c r="I34" s="68">
        <f t="shared" si="2"/>
        <v>1.2476814010028163</v>
      </c>
      <c r="J34" s="67">
        <f>分析係数表!G37</f>
        <v>0.39597111115274369</v>
      </c>
      <c r="K34" s="69">
        <f t="shared" si="3"/>
        <v>0.49404579071969718</v>
      </c>
      <c r="L34" s="70"/>
      <c r="M34" s="71"/>
      <c r="N34" s="72">
        <f>分析係数表!H37</f>
        <v>4.1543568960461748E-2</v>
      </c>
      <c r="O34" s="73">
        <f t="shared" si="4"/>
        <v>1.0082639010683747</v>
      </c>
      <c r="P34" s="67">
        <f>分析係数表!C37</f>
        <v>0.36942311263039118</v>
      </c>
      <c r="Q34" s="73">
        <f t="shared" si="5"/>
        <v>0.37247598868553977</v>
      </c>
      <c r="R34" s="74">
        <v>0.53230752298915229</v>
      </c>
      <c r="S34" s="75">
        <f t="shared" si="6"/>
        <v>1.7799889239919686</v>
      </c>
      <c r="T34" s="76">
        <f>分析係数表!F37</f>
        <v>0.66956741667759523</v>
      </c>
      <c r="U34" s="77">
        <f t="shared" si="7"/>
        <v>1.1918225855520348</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投入係数表!AD35</f>
        <v>5.8595626011469712E-2</v>
      </c>
      <c r="E35" s="68">
        <f t="shared" si="0"/>
        <v>5.8595626011469708</v>
      </c>
      <c r="F35" s="67">
        <f>分析係数表!C38</f>
        <v>0.27616293516884927</v>
      </c>
      <c r="G35" s="68">
        <f t="shared" si="1"/>
        <v>1.6181940067383647</v>
      </c>
      <c r="H35" s="68">
        <v>1.8991024556863381</v>
      </c>
      <c r="I35" s="68">
        <f t="shared" si="2"/>
        <v>1.8991024556863381</v>
      </c>
      <c r="J35" s="67">
        <f>分析係数表!G38</f>
        <v>0.16816004220594116</v>
      </c>
      <c r="K35" s="69">
        <f t="shared" si="3"/>
        <v>0.3193531491016211</v>
      </c>
      <c r="L35" s="70"/>
      <c r="M35" s="71"/>
      <c r="N35" s="72">
        <f>分析係数表!H38</f>
        <v>1.978405886979525E-2</v>
      </c>
      <c r="O35" s="73">
        <f t="shared" si="4"/>
        <v>0.48015981472393038</v>
      </c>
      <c r="P35" s="67">
        <f>分析係数表!C38</f>
        <v>0.27616293516884927</v>
      </c>
      <c r="Q35" s="73">
        <f t="shared" si="5"/>
        <v>0.13260234378429145</v>
      </c>
      <c r="R35" s="74">
        <v>0.22874916966064601</v>
      </c>
      <c r="S35" s="75">
        <f t="shared" si="6"/>
        <v>2.1278516253469841</v>
      </c>
      <c r="T35" s="76">
        <f>分析係数表!F38</f>
        <v>0.50796041491163135</v>
      </c>
      <c r="U35" s="77">
        <f t="shared" si="7"/>
        <v>1.0808643944816432</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投入係数表!AD36</f>
        <v>0</v>
      </c>
      <c r="E36" s="68">
        <f t="shared" si="0"/>
        <v>0</v>
      </c>
      <c r="F36" s="67">
        <f>分析係数表!C39</f>
        <v>1</v>
      </c>
      <c r="G36" s="68">
        <f t="shared" si="1"/>
        <v>0</v>
      </c>
      <c r="H36" s="68">
        <v>5.239771626871427E-2</v>
      </c>
      <c r="I36" s="68">
        <f t="shared" si="2"/>
        <v>5.239771626871427E-2</v>
      </c>
      <c r="J36" s="67">
        <f>分析係数表!G39</f>
        <v>0.35248448442068531</v>
      </c>
      <c r="K36" s="69">
        <f t="shared" si="3"/>
        <v>1.8469382003799103E-2</v>
      </c>
      <c r="L36" s="70"/>
      <c r="M36" s="71"/>
      <c r="N36" s="72">
        <f>分析係数表!H39</f>
        <v>3.7835784153932967E-3</v>
      </c>
      <c r="O36" s="73">
        <f t="shared" si="4"/>
        <v>9.1827583150914327E-2</v>
      </c>
      <c r="P36" s="67">
        <f>分析係数表!C39</f>
        <v>1</v>
      </c>
      <c r="Q36" s="73">
        <f t="shared" si="5"/>
        <v>9.1827583150914327E-2</v>
      </c>
      <c r="R36" s="74">
        <v>9.7001817382933259E-2</v>
      </c>
      <c r="S36" s="75">
        <f t="shared" si="6"/>
        <v>0.14939953365164754</v>
      </c>
      <c r="T36" s="76">
        <f>分析係数表!F39</f>
        <v>0.70432763167329249</v>
      </c>
      <c r="U36" s="77">
        <f t="shared" si="7"/>
        <v>0.10522621970995928</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投入係数表!AD37</f>
        <v>2.3003999467275803E-4</v>
      </c>
      <c r="E37" s="68">
        <f t="shared" si="0"/>
        <v>2.3003999467275802E-2</v>
      </c>
      <c r="F37" s="67">
        <f>分析係数表!C40</f>
        <v>0.8594947788612175</v>
      </c>
      <c r="G37" s="68">
        <f t="shared" si="1"/>
        <v>1.9771817435049781E-2</v>
      </c>
      <c r="H37" s="68">
        <v>3.0584972287004894E-2</v>
      </c>
      <c r="I37" s="68">
        <f t="shared" si="2"/>
        <v>3.0584972287004894E-2</v>
      </c>
      <c r="J37" s="67">
        <f>分析係数表!G40</f>
        <v>0.52539426735800443</v>
      </c>
      <c r="K37" s="69">
        <f t="shared" si="3"/>
        <v>1.6069169106895806E-2</v>
      </c>
      <c r="L37" s="70"/>
      <c r="M37" s="71"/>
      <c r="N37" s="72">
        <f>分析係数表!H40</f>
        <v>2.8625897198815951E-2</v>
      </c>
      <c r="O37" s="73">
        <f t="shared" si="4"/>
        <v>0.69475154647232384</v>
      </c>
      <c r="P37" s="67">
        <f>分析係数表!C40</f>
        <v>0.8594947788612175</v>
      </c>
      <c r="Q37" s="73">
        <f t="shared" si="5"/>
        <v>0.59713532679871884</v>
      </c>
      <c r="R37" s="74">
        <v>0.59987312380863411</v>
      </c>
      <c r="S37" s="75">
        <f t="shared" si="6"/>
        <v>0.63045809609563896</v>
      </c>
      <c r="T37" s="76">
        <f>分析係数表!F40</f>
        <v>0.72756745394375155</v>
      </c>
      <c r="U37" s="77">
        <f t="shared" si="7"/>
        <v>0.45870079179452911</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投入係数表!AD38</f>
        <v>1.61431575208953E-4</v>
      </c>
      <c r="E38" s="68">
        <f t="shared" si="0"/>
        <v>1.6143157520895301E-2</v>
      </c>
      <c r="F38" s="67">
        <f>分析係数表!C41</f>
        <v>0.99990471917963208</v>
      </c>
      <c r="G38" s="68">
        <f t="shared" si="1"/>
        <v>1.6141619387603383E-2</v>
      </c>
      <c r="H38" s="68">
        <v>2.0791335234558006E-2</v>
      </c>
      <c r="I38" s="68">
        <f t="shared" si="2"/>
        <v>2.0791335234558006E-2</v>
      </c>
      <c r="J38" s="67">
        <f>分析係数表!G41</f>
        <v>0.44685264209908465</v>
      </c>
      <c r="K38" s="69">
        <f t="shared" si="3"/>
        <v>9.2906630823300362E-3</v>
      </c>
      <c r="L38" s="70"/>
      <c r="M38" s="71"/>
      <c r="N38" s="72">
        <f>分析係数表!H41</f>
        <v>4.1570867506027356E-2</v>
      </c>
      <c r="O38" s="73">
        <f t="shared" si="4"/>
        <v>1.0089264377433451</v>
      </c>
      <c r="P38" s="67">
        <f>分析係数表!C41</f>
        <v>0.99990471917963208</v>
      </c>
      <c r="Q38" s="73">
        <f t="shared" si="5"/>
        <v>1.008830306404666</v>
      </c>
      <c r="R38" s="74">
        <v>1.0316662739114764</v>
      </c>
      <c r="S38" s="75">
        <f t="shared" si="6"/>
        <v>1.0524576091460345</v>
      </c>
      <c r="T38" s="76">
        <f>分析係数表!F41</f>
        <v>0.55239581515617808</v>
      </c>
      <c r="U38" s="77">
        <f t="shared" si="7"/>
        <v>0.58137317892154594</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投入係数表!AD39</f>
        <v>2.6030841502443672E-3</v>
      </c>
      <c r="E39" s="68">
        <f>$C$32*D39</f>
        <v>0.26030841502443669</v>
      </c>
      <c r="F39" s="67">
        <f>分析係数表!C42</f>
        <v>0.63104308840742951</v>
      </c>
      <c r="G39" s="68">
        <f>E39*F39</f>
        <v>0.16426582615546345</v>
      </c>
      <c r="H39" s="68">
        <v>0.18607935881252408</v>
      </c>
      <c r="I39" s="68">
        <f>C39+H39</f>
        <v>0.18607935881252408</v>
      </c>
      <c r="J39" s="67">
        <f>分析係数表!G42</f>
        <v>0.48778127268328092</v>
      </c>
      <c r="K39" s="69">
        <f>I39*J39</f>
        <v>9.0766026461661875E-2</v>
      </c>
      <c r="L39" s="70"/>
      <c r="M39" s="71"/>
      <c r="N39" s="72">
        <f>分析係数表!H42</f>
        <v>1.0655104073296274E-2</v>
      </c>
      <c r="O39" s="73">
        <f t="shared" si="4"/>
        <v>0.25859975606467062</v>
      </c>
      <c r="P39" s="67">
        <f>分析係数表!C42</f>
        <v>0.63104308840742951</v>
      </c>
      <c r="Q39" s="73">
        <f>O39*P39</f>
        <v>0.16318758872845765</v>
      </c>
      <c r="R39" s="74">
        <v>0.17785783805390307</v>
      </c>
      <c r="S39" s="75">
        <f>I39+R39</f>
        <v>0.36393719686642712</v>
      </c>
      <c r="T39" s="76">
        <f>分析係数表!F42</f>
        <v>0.56029864159552034</v>
      </c>
      <c r="U39" s="77">
        <f>S39*T39</f>
        <v>0.20391351703034058</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投入係数表!AD40</f>
        <v>0.11625091309734728</v>
      </c>
      <c r="E40" s="68">
        <f>$C$32*D40</f>
        <v>11.625091309734728</v>
      </c>
      <c r="F40" s="67">
        <f>分析係数表!C43</f>
        <v>0.62059958859811692</v>
      </c>
      <c r="G40" s="68">
        <f>E40*F40</f>
        <v>7.2145268842369168</v>
      </c>
      <c r="H40" s="68">
        <v>8.6300883317824155</v>
      </c>
      <c r="I40" s="68">
        <f>C40+H40</f>
        <v>8.6300883317824155</v>
      </c>
      <c r="J40" s="67">
        <f>分析係数表!G43</f>
        <v>0.36935703048307378</v>
      </c>
      <c r="K40" s="69">
        <f>I40*J40</f>
        <v>3.187583799033777</v>
      </c>
      <c r="L40" s="70"/>
      <c r="M40" s="71"/>
      <c r="N40" s="72">
        <f>分析係数表!H43</f>
        <v>1.5056593096551102E-2</v>
      </c>
      <c r="O40" s="73">
        <f t="shared" si="4"/>
        <v>0.36542405171727066</v>
      </c>
      <c r="P40" s="67">
        <f>分析係数表!C43</f>
        <v>0.62059958859811692</v>
      </c>
      <c r="Q40" s="73">
        <f>O40*P40</f>
        <v>0.22678201615959517</v>
      </c>
      <c r="R40" s="74">
        <v>0.9131810188019952</v>
      </c>
      <c r="S40" s="75">
        <f>I40+R40</f>
        <v>9.5432693505844099</v>
      </c>
      <c r="T40" s="76">
        <f>分析係数表!F43</f>
        <v>0.6240370889543333</v>
      </c>
      <c r="U40" s="77">
        <f>S40*T40</f>
        <v>5.9553540246458061</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投入係数表!AD41</f>
        <v>1.6546736458917681E-4</v>
      </c>
      <c r="E41" s="68">
        <f>$C$32*D41</f>
        <v>1.6546736458917681E-2</v>
      </c>
      <c r="F41" s="67">
        <f>分析係数表!C44</f>
        <v>0.64669075076632776</v>
      </c>
      <c r="G41" s="68">
        <f>E41*F41</f>
        <v>1.0700621423350043E-2</v>
      </c>
      <c r="H41" s="68">
        <v>3.0288860553842129E-2</v>
      </c>
      <c r="I41" s="68">
        <f>C41+H41</f>
        <v>3.0288860553842129E-2</v>
      </c>
      <c r="J41" s="67">
        <f>分析係数表!G44</f>
        <v>0.2706786499583716</v>
      </c>
      <c r="K41" s="69">
        <f>I41*J41</f>
        <v>8.1985478834913621E-3</v>
      </c>
      <c r="L41" s="70"/>
      <c r="M41" s="71"/>
      <c r="N41" s="72">
        <f>分析係数表!H44</f>
        <v>0.11660878839741158</v>
      </c>
      <c r="O41" s="73">
        <f t="shared" si="4"/>
        <v>2.8300994553531984</v>
      </c>
      <c r="P41" s="67">
        <f>分析係数表!C44</f>
        <v>0.64669075076632776</v>
      </c>
      <c r="Q41" s="73">
        <f>O41*P41</f>
        <v>1.8301991415257353</v>
      </c>
      <c r="R41" s="74">
        <v>1.8643227187846791</v>
      </c>
      <c r="S41" s="75">
        <f>I41+R41</f>
        <v>1.8946115793385212</v>
      </c>
      <c r="T41" s="76">
        <f>分析係数表!F44</f>
        <v>0.52072668274875644</v>
      </c>
      <c r="U41" s="77">
        <f>S41*T41</f>
        <v>0.98657480280633048</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投入係数表!AD42</f>
        <v>5.2344188261503012E-3</v>
      </c>
      <c r="E42" s="68">
        <f>$C$32*D42</f>
        <v>0.52344188261503011</v>
      </c>
      <c r="F42" s="67">
        <f>分析係数表!C45</f>
        <v>1</v>
      </c>
      <c r="G42" s="68">
        <f>E42*F42</f>
        <v>0.52344188261503011</v>
      </c>
      <c r="H42" s="68">
        <v>0.5809720428046703</v>
      </c>
      <c r="I42" s="68">
        <f>C42+H42</f>
        <v>0.5809720428046703</v>
      </c>
      <c r="J42" s="67">
        <f>分析係数表!G45</f>
        <v>0</v>
      </c>
      <c r="K42" s="69">
        <f>I42*J42</f>
        <v>0</v>
      </c>
      <c r="L42" s="70"/>
      <c r="M42" s="71"/>
      <c r="N42" s="72">
        <f>分析係数表!H45</f>
        <v>0</v>
      </c>
      <c r="O42" s="73">
        <f t="shared" si="4"/>
        <v>0</v>
      </c>
      <c r="P42" s="67">
        <f>分析係数表!C45</f>
        <v>1</v>
      </c>
      <c r="Q42" s="73">
        <f>O42*P42</f>
        <v>0</v>
      </c>
      <c r="R42" s="74">
        <v>3.1871075897410166E-2</v>
      </c>
      <c r="S42" s="75">
        <f>I42+R42</f>
        <v>0.61284311870208041</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投入係数表!AD43</f>
        <v>2.5223683626398904E-3</v>
      </c>
      <c r="E43" s="68">
        <f>$C$32*D43</f>
        <v>0.25223683626398902</v>
      </c>
      <c r="F43" s="67">
        <f>分析係数表!C46</f>
        <v>0.9523590920683499</v>
      </c>
      <c r="G43" s="68">
        <f>E43*F43</f>
        <v>0.24022004437056563</v>
      </c>
      <c r="H43" s="68">
        <v>0.27620513031149718</v>
      </c>
      <c r="I43" s="68">
        <f>C43+H43</f>
        <v>0.27620513031149718</v>
      </c>
      <c r="J43" s="67">
        <f>分析係数表!G46</f>
        <v>9.2904052538843509E-3</v>
      </c>
      <c r="K43" s="69">
        <f>I43*J43</f>
        <v>2.5660575937957453E-3</v>
      </c>
      <c r="L43" s="70"/>
      <c r="M43" s="71"/>
      <c r="N43" s="72">
        <f>分析係数表!H46</f>
        <v>3.275825467872984E-5</v>
      </c>
      <c r="O43" s="73">
        <f t="shared" si="4"/>
        <v>7.950440099646262E-4</v>
      </c>
      <c r="P43" s="67">
        <f>分析係数表!C46</f>
        <v>0.9523590920683499</v>
      </c>
      <c r="Q43" s="73">
        <f>O43*P43</f>
        <v>7.5716739148429149E-4</v>
      </c>
      <c r="R43" s="74">
        <v>2.727504445017799E-2</v>
      </c>
      <c r="S43" s="75">
        <f>I43+R43</f>
        <v>0.30348017476167516</v>
      </c>
      <c r="T43" s="76">
        <f>分析係数表!F46</f>
        <v>0.3134710876181323</v>
      </c>
      <c r="U43" s="77">
        <f>S43*T43</f>
        <v>9.5132260453083178E-2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投入係数表!AD44</f>
        <v>0.3219954557011579</v>
      </c>
      <c r="E44" s="82">
        <f>SUM(E5:E43)</f>
        <v>32.199545570115781</v>
      </c>
      <c r="F44" s="83">
        <f>分析係数表!C47</f>
        <v>0.46786164393083407</v>
      </c>
      <c r="G44" s="82">
        <f>SUM(G5:G43)</f>
        <v>17.593388965504658</v>
      </c>
      <c r="H44" s="82">
        <f>SUM(H5:H43)</f>
        <v>21.059934426337392</v>
      </c>
      <c r="I44" s="82">
        <f>SUM(I5:I43)</f>
        <v>121.05993442633739</v>
      </c>
      <c r="J44" s="83">
        <f>分析係数表!G47</f>
        <v>0.21497759441460212</v>
      </c>
      <c r="K44" s="84">
        <f>SUM(K5:K43)</f>
        <v>37.589110505375899</v>
      </c>
      <c r="L44" s="85">
        <f>最終需要_まとめ!$L$34</f>
        <v>0.64566666666666661</v>
      </c>
      <c r="M44" s="82">
        <f>K44*L44</f>
        <v>24.270035682971038</v>
      </c>
      <c r="N44" s="86">
        <f>分析係数表!H47</f>
        <v>1</v>
      </c>
      <c r="O44" s="87">
        <f>SUM(O5:O43)</f>
        <v>24.270035682971034</v>
      </c>
      <c r="P44" s="83">
        <f>分析係数表!C47</f>
        <v>0.46786164393083407</v>
      </c>
      <c r="Q44" s="87">
        <f>SUM(Q5:Q43)</f>
        <v>15.585814059039889</v>
      </c>
      <c r="R44" s="82">
        <f>SUM(R5:R43)</f>
        <v>18.700153020079934</v>
      </c>
      <c r="S44" s="88">
        <f>SUM(S5:S43)</f>
        <v>139.76008744641732</v>
      </c>
      <c r="T44" s="89">
        <f>分析係数表!F47</f>
        <v>0.45241141751681985</v>
      </c>
      <c r="U44" s="90">
        <f>SUM(U5:U43)</f>
        <v>87.946907212359804</v>
      </c>
      <c r="V44" s="91">
        <f>分析係数表!D47</f>
        <v>5.5289104631778725E-2</v>
      </c>
      <c r="W44" s="92">
        <f>SUM(W5:W43)</f>
        <v>6</v>
      </c>
      <c r="X44" s="83">
        <f>分析係数表!E47</f>
        <v>4.6297221440055228E-2</v>
      </c>
      <c r="Y44" s="93">
        <f>SUM(Y5:Y43)</f>
        <v>6</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288</v>
      </c>
      <c r="S2" s="3" t="s">
        <v>150</v>
      </c>
      <c r="U2" s="55" t="s">
        <v>207</v>
      </c>
      <c r="W2" s="3" t="s">
        <v>127</v>
      </c>
      <c r="Y2" s="3" t="s">
        <v>151</v>
      </c>
    </row>
    <row r="3" spans="1:25" ht="45" x14ac:dyDescent="0.15">
      <c r="B3" s="56"/>
      <c r="C3" s="57" t="s">
        <v>225</v>
      </c>
      <c r="D3" s="57" t="s">
        <v>230</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投入係数表!AE5</f>
        <v>1.6178873626818102E-6</v>
      </c>
      <c r="E5" s="68">
        <f t="shared" ref="E5:E38" si="0">$C$33*D5</f>
        <v>1.6178873626818103E-4</v>
      </c>
      <c r="F5" s="67">
        <f>分析係数表!C8</f>
        <v>0.17777947964604235</v>
      </c>
      <c r="G5" s="68">
        <f t="shared" ref="G5:G38" si="1">E5*F5</f>
        <v>2.8762717346348003E-5</v>
      </c>
      <c r="H5" s="68">
        <f t="array" ref="H5:H43">MMULT(逆行列係数!C5:AO43,'29'!G5:G43)</f>
        <v>4.7113383753877221E-4</v>
      </c>
      <c r="I5" s="68">
        <f t="shared" ref="I5:I38" si="2">C5+H5</f>
        <v>4.7113383753877221E-4</v>
      </c>
      <c r="J5" s="67">
        <f>分析係数表!G8</f>
        <v>0.11983669088190757</v>
      </c>
      <c r="K5" s="69">
        <f t="shared" ref="K5:K38" si="3">I5*J5</f>
        <v>5.6459120053140703E-5</v>
      </c>
      <c r="L5" s="70" t="s">
        <v>183</v>
      </c>
      <c r="M5" s="71" t="s">
        <v>183</v>
      </c>
      <c r="N5" s="72">
        <f>分析係数表!H8</f>
        <v>9.9318531954874535E-3</v>
      </c>
      <c r="O5" s="73">
        <f t="shared" ref="O5:O43" si="4">$M$44*N5</f>
        <v>5.4092626219064528E-2</v>
      </c>
      <c r="P5" s="67">
        <f>分析係数表!C8</f>
        <v>0.17777947964604235</v>
      </c>
      <c r="Q5" s="73">
        <f t="shared" ref="Q5:Q38" si="5">O5*P5</f>
        <v>9.6165589419131593E-3</v>
      </c>
      <c r="R5" s="74">
        <f t="array" ref="R5:R43">MMULT(逆行列係数!C5:AO43,'29'!Q5:Q43)</f>
        <v>1.6253563322608681E-2</v>
      </c>
      <c r="S5" s="75">
        <f t="shared" ref="S5:S38" si="6">I5+R5</f>
        <v>1.6724697160147454E-2</v>
      </c>
      <c r="T5" s="76">
        <f>分析係数表!F8</f>
        <v>0.45371949933871308</v>
      </c>
      <c r="U5" s="77">
        <f t="shared" ref="U5:U38" si="7">S5*T5</f>
        <v>7.5883212220936996E-3</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投入係数表!AE6</f>
        <v>0</v>
      </c>
      <c r="E6" s="68">
        <f t="shared" si="0"/>
        <v>0</v>
      </c>
      <c r="F6" s="67">
        <f>分析係数表!C9</f>
        <v>0.42124201973302378</v>
      </c>
      <c r="G6" s="68">
        <f t="shared" si="1"/>
        <v>0</v>
      </c>
      <c r="H6" s="68">
        <v>4.5147124701136899E-4</v>
      </c>
      <c r="I6" s="68">
        <f t="shared" si="2"/>
        <v>4.5147124701136899E-4</v>
      </c>
      <c r="J6" s="67">
        <f>分析係数表!G9</f>
        <v>0.24981720692176457</v>
      </c>
      <c r="K6" s="69">
        <f t="shared" si="3"/>
        <v>1.1278528593386625E-4</v>
      </c>
      <c r="L6" s="70"/>
      <c r="M6" s="71"/>
      <c r="N6" s="72">
        <f>分析係数表!H9</f>
        <v>5.1224917855464795E-4</v>
      </c>
      <c r="O6" s="73">
        <f t="shared" si="4"/>
        <v>2.7899026295685665E-3</v>
      </c>
      <c r="P6" s="67">
        <f>分析係数表!C9</f>
        <v>0.42124201973302378</v>
      </c>
      <c r="Q6" s="73">
        <f t="shared" si="5"/>
        <v>1.175224218537937E-3</v>
      </c>
      <c r="R6" s="74">
        <v>1.5547241735498641E-3</v>
      </c>
      <c r="S6" s="75">
        <f t="shared" si="6"/>
        <v>2.0061954205612331E-3</v>
      </c>
      <c r="T6" s="76">
        <f>分析係数表!F9</f>
        <v>0.68072142334876917</v>
      </c>
      <c r="U6" s="77">
        <f t="shared" si="7"/>
        <v>1.3656602022002252E-3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投入係数表!AE7</f>
        <v>0</v>
      </c>
      <c r="E7" s="68">
        <f t="shared" si="0"/>
        <v>0</v>
      </c>
      <c r="F7" s="67">
        <f>分析係数表!C10</f>
        <v>0.36396764732023823</v>
      </c>
      <c r="G7" s="68">
        <f t="shared" si="1"/>
        <v>0</v>
      </c>
      <c r="H7" s="68">
        <v>1.4924903571491657E-4</v>
      </c>
      <c r="I7" s="68">
        <f t="shared" si="2"/>
        <v>1.4924903571491657E-4</v>
      </c>
      <c r="J7" s="67">
        <f>分析係数表!G10</f>
        <v>0.17997125059894586</v>
      </c>
      <c r="K7" s="69">
        <f t="shared" si="3"/>
        <v>2.6860535608300272E-5</v>
      </c>
      <c r="L7" s="70"/>
      <c r="M7" s="71"/>
      <c r="N7" s="72">
        <f>分析係数表!H10</f>
        <v>1.1645238378928864E-3</v>
      </c>
      <c r="O7" s="73">
        <f t="shared" si="4"/>
        <v>6.3424369497276636E-3</v>
      </c>
      <c r="P7" s="67">
        <f>分析係数表!C10</f>
        <v>0.36396764732023823</v>
      </c>
      <c r="Q7" s="73">
        <f t="shared" si="5"/>
        <v>2.308441854869326E-3</v>
      </c>
      <c r="R7" s="74">
        <v>4.718155686409679E-3</v>
      </c>
      <c r="S7" s="75">
        <f t="shared" si="6"/>
        <v>4.8674047221245959E-3</v>
      </c>
      <c r="T7" s="76">
        <f>分析係数表!F10</f>
        <v>0.526018207954001</v>
      </c>
      <c r="U7" s="77">
        <f t="shared" si="7"/>
        <v>2.560343509318822E-3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投入係数表!AE8</f>
        <v>0</v>
      </c>
      <c r="E8" s="68">
        <f t="shared" si="0"/>
        <v>0</v>
      </c>
      <c r="F8" s="67">
        <f>分析係数表!C11</f>
        <v>1.3444674968404846E-2</v>
      </c>
      <c r="G8" s="68">
        <f t="shared" si="1"/>
        <v>0</v>
      </c>
      <c r="H8" s="68">
        <v>2.4813621822001798E-3</v>
      </c>
      <c r="I8" s="68">
        <f t="shared" si="2"/>
        <v>2.4813621822001798E-3</v>
      </c>
      <c r="J8" s="67">
        <f>分析係数表!G11</f>
        <v>0.34123955862637928</v>
      </c>
      <c r="K8" s="69">
        <f t="shared" si="3"/>
        <v>8.4673893584617864E-4</v>
      </c>
      <c r="L8" s="70"/>
      <c r="M8" s="71"/>
      <c r="N8" s="72">
        <f>分析係数表!H11</f>
        <v>-1.9911880294914216E-5</v>
      </c>
      <c r="O8" s="73">
        <f t="shared" si="4"/>
        <v>-1.0844762572617625E-4</v>
      </c>
      <c r="P8" s="67">
        <f>分析係数表!C11</f>
        <v>1.3444674968404846E-2</v>
      </c>
      <c r="Q8" s="73">
        <f t="shared" si="5"/>
        <v>-1.4580430789836592E-6</v>
      </c>
      <c r="R8" s="74">
        <v>5.2134380604834454E-3</v>
      </c>
      <c r="S8" s="75">
        <f t="shared" si="6"/>
        <v>7.6948002426836248E-3</v>
      </c>
      <c r="T8" s="76">
        <f>分析係数表!F11</f>
        <v>0.57409508095287198</v>
      </c>
      <c r="U8" s="77">
        <f t="shared" si="7"/>
        <v>4.4175469682396348E-3</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投入係数表!AE9</f>
        <v>0</v>
      </c>
      <c r="E9" s="68">
        <f t="shared" si="0"/>
        <v>0</v>
      </c>
      <c r="F9" s="67">
        <f>分析係数表!C12</f>
        <v>0.28285269962977577</v>
      </c>
      <c r="G9" s="68">
        <f t="shared" si="1"/>
        <v>0</v>
      </c>
      <c r="H9" s="68">
        <v>1.761349683043807E-3</v>
      </c>
      <c r="I9" s="68">
        <f t="shared" si="2"/>
        <v>1.761349683043807E-3</v>
      </c>
      <c r="J9" s="67">
        <f>分析係数表!G12</f>
        <v>0.13743688539340115</v>
      </c>
      <c r="K9" s="69">
        <f t="shared" si="3"/>
        <v>2.4207441452619516E-4</v>
      </c>
      <c r="L9" s="70"/>
      <c r="M9" s="71"/>
      <c r="N9" s="72">
        <f>分析係数表!H12</f>
        <v>7.6503049889858399E-2</v>
      </c>
      <c r="O9" s="73">
        <f t="shared" si="4"/>
        <v>0.41666452381623742</v>
      </c>
      <c r="P9" s="67">
        <f>分析係数表!C12</f>
        <v>0.28285269962977577</v>
      </c>
      <c r="Q9" s="73">
        <f t="shared" si="5"/>
        <v>0.11785468540137775</v>
      </c>
      <c r="R9" s="74">
        <v>0.14349555770920955</v>
      </c>
      <c r="S9" s="75">
        <f t="shared" si="6"/>
        <v>0.14525690739225336</v>
      </c>
      <c r="T9" s="76">
        <f>分析係数表!F12</f>
        <v>0.33885954419874881</v>
      </c>
      <c r="U9" s="77">
        <f t="shared" si="7"/>
        <v>4.9221689430658841E-2</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投入係数表!AE10</f>
        <v>1.7796760989499911E-5</v>
      </c>
      <c r="E10" s="68">
        <f t="shared" si="0"/>
        <v>1.779676098949991E-3</v>
      </c>
      <c r="F10" s="67">
        <f>分析係数表!C13</f>
        <v>8.2857707463935726E-2</v>
      </c>
      <c r="G10" s="68">
        <f t="shared" si="1"/>
        <v>1.4745988158735668E-4</v>
      </c>
      <c r="H10" s="68">
        <v>2.0645553100785896E-3</v>
      </c>
      <c r="I10" s="68">
        <f t="shared" si="2"/>
        <v>2.0645553100785896E-3</v>
      </c>
      <c r="J10" s="67">
        <f>分析係数表!G13</f>
        <v>0.24536311575828371</v>
      </c>
      <c r="K10" s="69">
        <f t="shared" si="3"/>
        <v>5.0656572353619228E-4</v>
      </c>
      <c r="L10" s="70"/>
      <c r="M10" s="71"/>
      <c r="N10" s="72">
        <f>分析係数表!H13</f>
        <v>1.5229376832013421E-2</v>
      </c>
      <c r="O10" s="73">
        <f t="shared" si="4"/>
        <v>8.294494212798835E-2</v>
      </c>
      <c r="P10" s="67">
        <f>分析係数表!C13</f>
        <v>8.2857707463935726E-2</v>
      </c>
      <c r="Q10" s="73">
        <f t="shared" si="5"/>
        <v>6.8726277504539369E-3</v>
      </c>
      <c r="R10" s="74">
        <v>7.6110961927260837E-3</v>
      </c>
      <c r="S10" s="75">
        <f t="shared" si="6"/>
        <v>9.6756515028046733E-3</v>
      </c>
      <c r="T10" s="76">
        <f>分析係数表!F13</f>
        <v>0.38525314111513148</v>
      </c>
      <c r="U10" s="77">
        <f t="shared" si="7"/>
        <v>3.7275751337908429E-3</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投入係数表!AE11</f>
        <v>3.7858564286754356E-4</v>
      </c>
      <c r="E11" s="68">
        <f t="shared" si="0"/>
        <v>3.7858564286754354E-2</v>
      </c>
      <c r="F11" s="67">
        <f>分析係数表!C14</f>
        <v>0.18904232356765083</v>
      </c>
      <c r="G11" s="68">
        <f t="shared" si="1"/>
        <v>7.1568709597033264E-3</v>
      </c>
      <c r="H11" s="68">
        <v>3.645049074332412E-2</v>
      </c>
      <c r="I11" s="68">
        <f t="shared" si="2"/>
        <v>3.645049074332412E-2</v>
      </c>
      <c r="J11" s="67">
        <f>分析係数表!G14</f>
        <v>0.16324783844948645</v>
      </c>
      <c r="K11" s="69">
        <f t="shared" si="3"/>
        <v>5.9504638242706773E-3</v>
      </c>
      <c r="L11" s="70"/>
      <c r="M11" s="71"/>
      <c r="N11" s="72">
        <f>分析係数表!H14</f>
        <v>1.012936620163862E-3</v>
      </c>
      <c r="O11" s="73">
        <f t="shared" si="4"/>
        <v>5.5168356700058055E-3</v>
      </c>
      <c r="P11" s="67">
        <f>分析係数表!C14</f>
        <v>0.18904232356765083</v>
      </c>
      <c r="Q11" s="73">
        <f t="shared" si="5"/>
        <v>1.0429154337987952E-3</v>
      </c>
      <c r="R11" s="74">
        <v>6.0257904954319928E-3</v>
      </c>
      <c r="S11" s="75">
        <f t="shared" si="6"/>
        <v>4.247628123875611E-2</v>
      </c>
      <c r="T11" s="76">
        <f>分析係数表!F14</f>
        <v>0.31391081065397786</v>
      </c>
      <c r="U11" s="77">
        <f t="shared" si="7"/>
        <v>1.3333763877224281E-2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投入係数表!AE12</f>
        <v>3.2357747253636202E-5</v>
      </c>
      <c r="E12" s="68">
        <f t="shared" si="0"/>
        <v>3.2357747253636202E-3</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3.6926416559763017E-2</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投入係数表!AE13</f>
        <v>3.2195958517368021E-4</v>
      </c>
      <c r="E13" s="68">
        <f t="shared" si="0"/>
        <v>3.219595851736802E-2</v>
      </c>
      <c r="F13" s="67">
        <f>分析係数表!C16</f>
        <v>0.18624360370728099</v>
      </c>
      <c r="G13" s="68">
        <f t="shared" si="1"/>
        <v>5.9962913390847472E-3</v>
      </c>
      <c r="H13" s="68">
        <v>1.6306096725671907E-2</v>
      </c>
      <c r="I13" s="68">
        <f t="shared" si="2"/>
        <v>1.6306096725671907E-2</v>
      </c>
      <c r="J13" s="67">
        <f>分析係数表!G16</f>
        <v>3.3443467200273011E-2</v>
      </c>
      <c r="K13" s="69">
        <f t="shared" si="3"/>
        <v>5.4533241100948756E-4</v>
      </c>
      <c r="L13" s="70"/>
      <c r="M13" s="71"/>
      <c r="N13" s="72">
        <f>分析係数表!H16</f>
        <v>1.544069969062719E-2</v>
      </c>
      <c r="O13" s="73">
        <f t="shared" si="4"/>
        <v>8.4095886284888746E-2</v>
      </c>
      <c r="P13" s="67">
        <f>分析係数表!C16</f>
        <v>0.18624360370728099</v>
      </c>
      <c r="Q13" s="73">
        <f t="shared" si="5"/>
        <v>1.5662320918655385E-2</v>
      </c>
      <c r="R13" s="74">
        <v>2.8647889399377215E-2</v>
      </c>
      <c r="S13" s="75">
        <f t="shared" si="6"/>
        <v>4.4953986125049125E-2</v>
      </c>
      <c r="T13" s="76">
        <f>分析係数表!F16</f>
        <v>0.28910915662276826</v>
      </c>
      <c r="U13" s="77">
        <f t="shared" si="7"/>
        <v>1.2996609015444579E-2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投入係数表!AE14</f>
        <v>5.4522804122376998E-4</v>
      </c>
      <c r="E14" s="68">
        <f t="shared" si="0"/>
        <v>5.4522804122376999E-2</v>
      </c>
      <c r="F14" s="67">
        <f>分析係数表!C17</f>
        <v>8.6758716707685424E-2</v>
      </c>
      <c r="G14" s="68">
        <f t="shared" si="1"/>
        <v>4.7303285169619288E-3</v>
      </c>
      <c r="H14" s="68">
        <v>1.1390280101975689E-2</v>
      </c>
      <c r="I14" s="68">
        <f t="shared" si="2"/>
        <v>1.1390280101975689E-2</v>
      </c>
      <c r="J14" s="67">
        <f>分析係数表!G17</f>
        <v>0.21883055467982124</v>
      </c>
      <c r="K14" s="69">
        <f t="shared" si="3"/>
        <v>2.4925413126738708E-3</v>
      </c>
      <c r="L14" s="70"/>
      <c r="M14" s="71"/>
      <c r="N14" s="72">
        <f>分析係数表!H17</f>
        <v>2.866347284388861E-3</v>
      </c>
      <c r="O14" s="73">
        <f t="shared" si="4"/>
        <v>1.5611210638808437E-2</v>
      </c>
      <c r="P14" s="67">
        <f>分析係数表!C17</f>
        <v>8.6758716707685424E-2</v>
      </c>
      <c r="Q14" s="73">
        <f t="shared" si="5"/>
        <v>1.354408601276386E-3</v>
      </c>
      <c r="R14" s="74">
        <v>2.8471824882698349E-3</v>
      </c>
      <c r="S14" s="75">
        <f t="shared" si="6"/>
        <v>1.4237462590245524E-2</v>
      </c>
      <c r="T14" s="76">
        <f>分析係数表!F17</f>
        <v>0.34508465775272146</v>
      </c>
      <c r="U14" s="77">
        <f t="shared" si="7"/>
        <v>4.9131299052220514E-3</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投入係数表!AE15</f>
        <v>7.1187043957999643E-5</v>
      </c>
      <c r="E15" s="68">
        <f t="shared" si="0"/>
        <v>7.118704395799964E-3</v>
      </c>
      <c r="F15" s="67">
        <f>分析係数表!C18</f>
        <v>0.36451017494166671</v>
      </c>
      <c r="G15" s="68">
        <f t="shared" si="1"/>
        <v>2.5948401846710568E-3</v>
      </c>
      <c r="H15" s="68">
        <v>2.50312559670678E-2</v>
      </c>
      <c r="I15" s="68">
        <f t="shared" si="2"/>
        <v>2.50312559670678E-2</v>
      </c>
      <c r="J15" s="67">
        <f>分析係数表!G18</f>
        <v>0.21601264645713222</v>
      </c>
      <c r="K15" s="69">
        <f t="shared" si="3"/>
        <v>5.4070678455921976E-3</v>
      </c>
      <c r="L15" s="70"/>
      <c r="M15" s="71"/>
      <c r="N15" s="72">
        <f>分析係数表!H18</f>
        <v>4.846294736294444E-4</v>
      </c>
      <c r="O15" s="73">
        <f t="shared" si="4"/>
        <v>2.6394752777548383E-3</v>
      </c>
      <c r="P15" s="67">
        <f>分析係数表!C18</f>
        <v>0.36451017494166671</v>
      </c>
      <c r="Q15" s="73">
        <f t="shared" si="5"/>
        <v>9.621155952486204E-4</v>
      </c>
      <c r="R15" s="74">
        <v>2.6307127364740756E-3</v>
      </c>
      <c r="S15" s="75">
        <f t="shared" si="6"/>
        <v>2.7661968703541876E-2</v>
      </c>
      <c r="T15" s="76">
        <f>分析係数表!F18</f>
        <v>0.4650429076224129</v>
      </c>
      <c r="U15" s="77">
        <f t="shared" si="7"/>
        <v>1.2864002356455302E-2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投入係数表!AE16</f>
        <v>0</v>
      </c>
      <c r="E16" s="68">
        <f t="shared" si="0"/>
        <v>0</v>
      </c>
      <c r="F16" s="67">
        <f>分析係数表!C19</f>
        <v>0.20084535872916243</v>
      </c>
      <c r="G16" s="68">
        <f t="shared" si="1"/>
        <v>0</v>
      </c>
      <c r="H16" s="68">
        <v>7.2072203686155308E-3</v>
      </c>
      <c r="I16" s="68">
        <f t="shared" si="2"/>
        <v>7.2072203686155308E-3</v>
      </c>
      <c r="J16" s="67">
        <f>分析係数表!G19</f>
        <v>5.7675100625652016E-2</v>
      </c>
      <c r="K16" s="69">
        <f t="shared" si="3"/>
        <v>4.1567715999114954E-4</v>
      </c>
      <c r="L16" s="70"/>
      <c r="M16" s="71"/>
      <c r="N16" s="72">
        <f>分析係数表!H19</f>
        <v>-1.1304809457757749E-4</v>
      </c>
      <c r="O16" s="73">
        <f t="shared" si="4"/>
        <v>-6.157026492840975E-4</v>
      </c>
      <c r="P16" s="67">
        <f>分析係数表!C19</f>
        <v>0.20084535872916243</v>
      </c>
      <c r="Q16" s="73">
        <f t="shared" si="5"/>
        <v>-1.2366101946596024E-4</v>
      </c>
      <c r="R16" s="74">
        <v>3.0606756280359527E-4</v>
      </c>
      <c r="S16" s="75">
        <f t="shared" si="6"/>
        <v>7.5132879314191263E-3</v>
      </c>
      <c r="T16" s="76">
        <f>分析係数表!F19</f>
        <v>0.24248712237187039</v>
      </c>
      <c r="U16" s="77">
        <f t="shared" si="7"/>
        <v>1.8218755700411266E-3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投入係数表!AE17</f>
        <v>0</v>
      </c>
      <c r="E17" s="68">
        <f t="shared" si="0"/>
        <v>0</v>
      </c>
      <c r="F17" s="67">
        <f>分析係数表!C20</f>
        <v>4.0655503382211911E-2</v>
      </c>
      <c r="G17" s="68">
        <f t="shared" si="1"/>
        <v>0</v>
      </c>
      <c r="H17" s="68">
        <v>5.7979379214746784E-4</v>
      </c>
      <c r="I17" s="68">
        <f t="shared" si="2"/>
        <v>5.7979379214746784E-4</v>
      </c>
      <c r="J17" s="67">
        <f>分析係数表!G20</f>
        <v>0.10009738747512385</v>
      </c>
      <c r="K17" s="69">
        <f t="shared" si="3"/>
        <v>5.8035843868256512E-5</v>
      </c>
      <c r="L17" s="70"/>
      <c r="M17" s="71"/>
      <c r="N17" s="72">
        <f>分析係数表!H20</f>
        <v>5.4629207067175944E-4</v>
      </c>
      <c r="O17" s="73">
        <f t="shared" si="4"/>
        <v>2.9753130864552551E-3</v>
      </c>
      <c r="P17" s="67">
        <f>分析係数表!C20</f>
        <v>4.0655503382211911E-2</v>
      </c>
      <c r="Q17" s="73">
        <f t="shared" si="5"/>
        <v>1.2096285124952098E-4</v>
      </c>
      <c r="R17" s="74">
        <v>2.2131847008357891E-4</v>
      </c>
      <c r="S17" s="75">
        <f t="shared" si="6"/>
        <v>8.0111226223104676E-4</v>
      </c>
      <c r="T17" s="76">
        <f>分析係数表!F20</f>
        <v>0.22636236609222171</v>
      </c>
      <c r="U17" s="77">
        <f t="shared" si="7"/>
        <v>1.8134166718411211E-4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投入係数表!AE18</f>
        <v>3.1710592308563477E-4</v>
      </c>
      <c r="E18" s="68">
        <f t="shared" si="0"/>
        <v>3.1710592308563476E-2</v>
      </c>
      <c r="F18" s="67">
        <f>分析係数表!C21</f>
        <v>0.20026093416848378</v>
      </c>
      <c r="G18" s="68">
        <f t="shared" si="1"/>
        <v>6.3503928387488584E-3</v>
      </c>
      <c r="H18" s="68">
        <v>2.8000542629895191E-2</v>
      </c>
      <c r="I18" s="68">
        <f t="shared" si="2"/>
        <v>2.8000542629895191E-2</v>
      </c>
      <c r="J18" s="67">
        <f>分析係数表!G21</f>
        <v>0.28530595433635869</v>
      </c>
      <c r="K18" s="69">
        <f t="shared" si="3"/>
        <v>7.9887215369581419E-3</v>
      </c>
      <c r="L18" s="70"/>
      <c r="M18" s="71"/>
      <c r="N18" s="72">
        <f>分析係数表!H21</f>
        <v>9.3136214282663271E-4</v>
      </c>
      <c r="O18" s="73">
        <f t="shared" si="4"/>
        <v>5.0725502355792118E-3</v>
      </c>
      <c r="P18" s="67">
        <f>分析係数表!C21</f>
        <v>0.20026093416848378</v>
      </c>
      <c r="Q18" s="73">
        <f t="shared" si="5"/>
        <v>1.0158336487936554E-3</v>
      </c>
      <c r="R18" s="74">
        <v>3.0145037472508501E-3</v>
      </c>
      <c r="S18" s="75">
        <f t="shared" si="6"/>
        <v>3.1015046377146041E-2</v>
      </c>
      <c r="T18" s="76">
        <f>分析係数表!F21</f>
        <v>0.42843035575162391</v>
      </c>
      <c r="U18" s="77">
        <f t="shared" si="7"/>
        <v>1.3287787353013792E-2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投入係数表!AE19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2.3613595924248053E-4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投入係数表!AE20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1.2419002300900829E-4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投入係数表!AE21</f>
        <v>0</v>
      </c>
      <c r="E21" s="68">
        <f t="shared" si="0"/>
        <v>0</v>
      </c>
      <c r="F21" s="67">
        <f>分析係数表!C24</f>
        <v>0.65025853558407531</v>
      </c>
      <c r="G21" s="68">
        <f t="shared" si="1"/>
        <v>0</v>
      </c>
      <c r="H21" s="68">
        <v>1.0485655009036378E-2</v>
      </c>
      <c r="I21" s="68">
        <f t="shared" si="2"/>
        <v>1.0485655009036378E-2</v>
      </c>
      <c r="J21" s="67">
        <f>分析係数表!G24</f>
        <v>0.20860957299762456</v>
      </c>
      <c r="K21" s="69">
        <f t="shared" si="3"/>
        <v>2.1874080140354816E-3</v>
      </c>
      <c r="L21" s="70"/>
      <c r="M21" s="71"/>
      <c r="N21" s="72">
        <f>分析係数表!H24</f>
        <v>1.012294301444671E-3</v>
      </c>
      <c r="O21" s="73">
        <f t="shared" si="4"/>
        <v>5.5133373594985083E-3</v>
      </c>
      <c r="P21" s="67">
        <f>分析係数表!C24</f>
        <v>0.65025853558407531</v>
      </c>
      <c r="Q21" s="73">
        <f t="shared" si="5"/>
        <v>3.5850946775684727E-3</v>
      </c>
      <c r="R21" s="74">
        <v>7.4813000163526551E-3</v>
      </c>
      <c r="S21" s="75">
        <f t="shared" si="6"/>
        <v>1.7966955025389031E-2</v>
      </c>
      <c r="T21" s="76">
        <f>分析係数表!F24</f>
        <v>0.3934811577649211</v>
      </c>
      <c r="U21" s="77">
        <f t="shared" si="7"/>
        <v>7.0696582649003433E-3</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投入係数表!AE22</f>
        <v>0</v>
      </c>
      <c r="E22" s="68">
        <f t="shared" si="0"/>
        <v>0</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2.3456171951419737E-3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投入係数表!AE23</f>
        <v>8.0894368134090504E-6</v>
      </c>
      <c r="E23" s="68">
        <f t="shared" si="0"/>
        <v>8.0894368134090504E-4</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5.2707295258175309E-2</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投入係数表!AE24</f>
        <v>5.3390282968499735E-5</v>
      </c>
      <c r="E24" s="68">
        <f t="shared" si="0"/>
        <v>5.3390282968499734E-3</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4.9219479682401195E-2</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投入係数表!AE25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4.0004929806183503E-2</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投入係数表!AE26</f>
        <v>4.8536620880454306E-5</v>
      </c>
      <c r="E26" s="68">
        <f t="shared" si="0"/>
        <v>4.8536620880454302E-3</v>
      </c>
      <c r="F26" s="67">
        <f>分析係数表!C29</f>
        <v>0.21798273531536294</v>
      </c>
      <c r="G26" s="68">
        <f t="shared" si="1"/>
        <v>1.0580145382486188E-3</v>
      </c>
      <c r="H26" s="68">
        <v>3.1726537283079302E-2</v>
      </c>
      <c r="I26" s="68">
        <f t="shared" si="2"/>
        <v>3.1726537283079302E-2</v>
      </c>
      <c r="J26" s="67">
        <f>分析係数表!G29</f>
        <v>0.25500731246508535</v>
      </c>
      <c r="K26" s="69">
        <f t="shared" si="3"/>
        <v>8.0904990063813843E-3</v>
      </c>
      <c r="L26" s="70"/>
      <c r="M26" s="71"/>
      <c r="N26" s="72">
        <f>分析係数表!H29</f>
        <v>1.0983971257521954E-2</v>
      </c>
      <c r="O26" s="73">
        <f t="shared" si="4"/>
        <v>5.9822858830015389E-2</v>
      </c>
      <c r="P26" s="67">
        <f>分析係数表!C29</f>
        <v>0.21798273531536294</v>
      </c>
      <c r="Q26" s="73">
        <f t="shared" si="5"/>
        <v>1.3040350402151568E-2</v>
      </c>
      <c r="R26" s="74">
        <v>2.0112765187340224E-2</v>
      </c>
      <c r="S26" s="75">
        <f t="shared" si="6"/>
        <v>5.1839302470419527E-2</v>
      </c>
      <c r="T26" s="76">
        <f>分析係数表!F29</f>
        <v>0.40506035137493174</v>
      </c>
      <c r="U26" s="77">
        <f t="shared" si="7"/>
        <v>2.0998046073699501E-2</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投入係数表!AE27</f>
        <v>9.0828196540956811E-3</v>
      </c>
      <c r="E27" s="68">
        <f t="shared" si="0"/>
        <v>0.90828196540956807</v>
      </c>
      <c r="F27" s="67">
        <f>分析係数表!C30</f>
        <v>1</v>
      </c>
      <c r="G27" s="68">
        <f t="shared" si="1"/>
        <v>0.90828196540956807</v>
      </c>
      <c r="H27" s="68">
        <v>0.96398417105754097</v>
      </c>
      <c r="I27" s="68">
        <f t="shared" si="2"/>
        <v>0.96398417105754097</v>
      </c>
      <c r="J27" s="67">
        <f>分析係数表!G30</f>
        <v>0.34480244300890089</v>
      </c>
      <c r="K27" s="69">
        <f t="shared" si="3"/>
        <v>0.33238409720255035</v>
      </c>
      <c r="L27" s="70"/>
      <c r="M27" s="71"/>
      <c r="N27" s="72">
        <f>分析係数表!H30</f>
        <v>0</v>
      </c>
      <c r="O27" s="73">
        <f t="shared" si="4"/>
        <v>0</v>
      </c>
      <c r="P27" s="67">
        <f>分析係数表!C30</f>
        <v>1</v>
      </c>
      <c r="Q27" s="73">
        <f t="shared" si="5"/>
        <v>0</v>
      </c>
      <c r="R27" s="74">
        <v>3.3392306390511627E-2</v>
      </c>
      <c r="S27" s="75">
        <f t="shared" si="6"/>
        <v>0.99737647744805258</v>
      </c>
      <c r="T27" s="76">
        <f>分析係数表!F30</f>
        <v>0.4506615325054556</v>
      </c>
      <c r="U27" s="77">
        <f t="shared" si="7"/>
        <v>0.44947921181163236</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投入係数表!AE28</f>
        <v>3.7308482583442541E-3</v>
      </c>
      <c r="E28" s="68">
        <f t="shared" si="0"/>
        <v>0.37308482583442543</v>
      </c>
      <c r="F28" s="67">
        <f>分析係数表!C31</f>
        <v>0.99579475994795519</v>
      </c>
      <c r="G28" s="68">
        <f t="shared" si="1"/>
        <v>0.37151591458201633</v>
      </c>
      <c r="H28" s="68">
        <v>0.48658878088754015</v>
      </c>
      <c r="I28" s="68">
        <f t="shared" si="2"/>
        <v>0.48658878088754015</v>
      </c>
      <c r="J28" s="67">
        <f>分析係数表!G31</f>
        <v>7.0701677135993485E-2</v>
      </c>
      <c r="K28" s="69">
        <f t="shared" si="3"/>
        <v>3.4402642884307541E-2</v>
      </c>
      <c r="L28" s="70"/>
      <c r="M28" s="71"/>
      <c r="N28" s="72">
        <f>分析係数表!H31</f>
        <v>0.174828557104864</v>
      </c>
      <c r="O28" s="73">
        <f t="shared" si="4"/>
        <v>0.95218239796260318</v>
      </c>
      <c r="P28" s="67">
        <f>分析係数表!C31</f>
        <v>0.99579475994795519</v>
      </c>
      <c r="Q28" s="73">
        <f t="shared" si="5"/>
        <v>0.94817824240583881</v>
      </c>
      <c r="R28" s="74">
        <v>1.085204549454901</v>
      </c>
      <c r="S28" s="75">
        <f t="shared" si="6"/>
        <v>1.5717933303424412</v>
      </c>
      <c r="T28" s="76">
        <f>分析係数表!F31</f>
        <v>0.32317167652288298</v>
      </c>
      <c r="U28" s="77">
        <f t="shared" si="7"/>
        <v>0.5079590857142523</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投入係数表!AE29</f>
        <v>3.7211409341681632E-4</v>
      </c>
      <c r="E29" s="68">
        <f t="shared" si="0"/>
        <v>3.7211409341681635E-2</v>
      </c>
      <c r="F29" s="67">
        <f>分析係数表!C32</f>
        <v>0.99964031202931458</v>
      </c>
      <c r="G29" s="68">
        <f t="shared" si="1"/>
        <v>3.7198024845369181E-2</v>
      </c>
      <c r="H29" s="68">
        <v>5.5990405649590964E-2</v>
      </c>
      <c r="I29" s="68">
        <f t="shared" si="2"/>
        <v>5.5990405649590964E-2</v>
      </c>
      <c r="J29" s="67">
        <f>分析係数表!G32</f>
        <v>0.14056358670308441</v>
      </c>
      <c r="K29" s="69">
        <f t="shared" si="3"/>
        <v>7.8702122390671477E-3</v>
      </c>
      <c r="L29" s="70"/>
      <c r="M29" s="71"/>
      <c r="N29" s="72">
        <f>分析係数表!H32</f>
        <v>5.58720937888101E-3</v>
      </c>
      <c r="O29" s="73">
        <f t="shared" si="4"/>
        <v>3.0430053947714326E-2</v>
      </c>
      <c r="P29" s="67">
        <f>分析係数表!C32</f>
        <v>0.99964031202931458</v>
      </c>
      <c r="Q29" s="73">
        <f t="shared" si="5"/>
        <v>3.0419108623362025E-2</v>
      </c>
      <c r="R29" s="74">
        <v>4.4265236398734926E-2</v>
      </c>
      <c r="S29" s="75">
        <f t="shared" si="6"/>
        <v>0.10025564204832589</v>
      </c>
      <c r="T29" s="76">
        <f>分析係数表!F32</f>
        <v>0.48930784091666113</v>
      </c>
      <c r="U29" s="77">
        <f t="shared" si="7"/>
        <v>4.9055871750379967E-2</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投入係数表!AE30</f>
        <v>6.4715494507272407E-6</v>
      </c>
      <c r="E30" s="68">
        <f t="shared" si="0"/>
        <v>6.4715494507272412E-4</v>
      </c>
      <c r="F30" s="67">
        <f>分析係数表!C33</f>
        <v>0.86108134654879898</v>
      </c>
      <c r="G30" s="68">
        <f t="shared" si="1"/>
        <v>5.5725305152893537E-4</v>
      </c>
      <c r="H30" s="68">
        <v>2.7592840828717571E-2</v>
      </c>
      <c r="I30" s="68">
        <f t="shared" si="2"/>
        <v>2.7592840828717571E-2</v>
      </c>
      <c r="J30" s="67">
        <f>分析係数表!G33</f>
        <v>0.50957339603627816</v>
      </c>
      <c r="K30" s="69">
        <f t="shared" si="3"/>
        <v>1.4060577607378085E-2</v>
      </c>
      <c r="L30" s="70"/>
      <c r="M30" s="71"/>
      <c r="N30" s="72">
        <f>分析係数表!H33</f>
        <v>9.6636851302253027E-4</v>
      </c>
      <c r="O30" s="73">
        <f t="shared" si="4"/>
        <v>5.2632081582268441E-3</v>
      </c>
      <c r="P30" s="67">
        <f>分析係数表!C33</f>
        <v>0.86108134654879898</v>
      </c>
      <c r="Q30" s="73">
        <f t="shared" si="5"/>
        <v>4.5320503680525955E-3</v>
      </c>
      <c r="R30" s="74">
        <v>2.4067937729407733E-2</v>
      </c>
      <c r="S30" s="75">
        <f t="shared" si="6"/>
        <v>5.16607785581253E-2</v>
      </c>
      <c r="T30" s="76">
        <f>分析係数表!F33</f>
        <v>0.6614299372109248</v>
      </c>
      <c r="U30" s="77">
        <f t="shared" si="7"/>
        <v>3.4169985517968307E-2</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投入係数表!AE31</f>
        <v>1.1567894643174943E-3</v>
      </c>
      <c r="E31" s="68">
        <f t="shared" si="0"/>
        <v>0.11567894643174942</v>
      </c>
      <c r="F31" s="67">
        <f>分析係数表!C34</f>
        <v>0.32336264537596071</v>
      </c>
      <c r="G31" s="68">
        <f t="shared" si="1"/>
        <v>3.740625013247454E-2</v>
      </c>
      <c r="H31" s="68">
        <v>9.9305159879018917E-2</v>
      </c>
      <c r="I31" s="68">
        <f t="shared" si="2"/>
        <v>9.9305159879018917E-2</v>
      </c>
      <c r="J31" s="67">
        <f>分析係数表!G34</f>
        <v>0.42577322034702936</v>
      </c>
      <c r="K31" s="69">
        <f t="shared" si="3"/>
        <v>4.2281477718766503E-2</v>
      </c>
      <c r="L31" s="70"/>
      <c r="M31" s="71"/>
      <c r="N31" s="72">
        <f>分析係数表!H34</f>
        <v>0.1563846962426603</v>
      </c>
      <c r="O31" s="73">
        <f t="shared" si="4"/>
        <v>0.85173016090085185</v>
      </c>
      <c r="P31" s="67">
        <f>分析係数表!C34</f>
        <v>0.32336264537596071</v>
      </c>
      <c r="Q31" s="73">
        <f t="shared" si="5"/>
        <v>0.27541771797539211</v>
      </c>
      <c r="R31" s="74">
        <v>0.31024620389854785</v>
      </c>
      <c r="S31" s="75">
        <f t="shared" si="6"/>
        <v>0.40955136377756673</v>
      </c>
      <c r="T31" s="76">
        <f>分析係数表!F34</f>
        <v>0.70466108064911737</v>
      </c>
      <c r="U31" s="77">
        <f t="shared" si="7"/>
        <v>0.28859490658081993</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投入係数表!AE32</f>
        <v>7.7446650164215564E-2</v>
      </c>
      <c r="E32" s="68">
        <f t="shared" si="0"/>
        <v>7.744665016421556</v>
      </c>
      <c r="F32" s="67">
        <f>分析係数表!C35</f>
        <v>0.71309503437584931</v>
      </c>
      <c r="G32" s="68">
        <f t="shared" si="1"/>
        <v>5.5226821661145671</v>
      </c>
      <c r="H32" s="68">
        <v>5.9066224036793695</v>
      </c>
      <c r="I32" s="68">
        <f t="shared" si="2"/>
        <v>5.9066224036793695</v>
      </c>
      <c r="J32" s="67">
        <f>分析係数表!G35</f>
        <v>0.31495703902204752</v>
      </c>
      <c r="K32" s="69">
        <f t="shared" si="3"/>
        <v>1.8603323028841434</v>
      </c>
      <c r="L32" s="70"/>
      <c r="M32" s="71"/>
      <c r="N32" s="72">
        <f>分析係数表!H35</f>
        <v>4.5217953193592612E-2</v>
      </c>
      <c r="O32" s="73">
        <f t="shared" si="4"/>
        <v>0.2462740630926244</v>
      </c>
      <c r="P32" s="67">
        <f>分析係数表!C35</f>
        <v>0.71309503437584931</v>
      </c>
      <c r="Q32" s="73">
        <f t="shared" si="5"/>
        <v>0.17561681148691508</v>
      </c>
      <c r="R32" s="74">
        <v>0.2639882325336757</v>
      </c>
      <c r="S32" s="75">
        <f t="shared" si="6"/>
        <v>6.1706106362130448</v>
      </c>
      <c r="T32" s="76">
        <f>分析係数表!F35</f>
        <v>0.6471226839613694</v>
      </c>
      <c r="U32" s="77">
        <f t="shared" si="7"/>
        <v>3.9931421165867587</v>
      </c>
      <c r="V32" s="78">
        <f>分析係数表!D35</f>
        <v>5.1528958806697799E-2</v>
      </c>
      <c r="W32" s="79">
        <f t="shared" si="8"/>
        <v>0</v>
      </c>
      <c r="X32" s="67">
        <f>分析係数表!E35</f>
        <v>4.6060464196494511E-2</v>
      </c>
      <c r="Y32" s="80">
        <f t="shared" si="9"/>
        <v>0</v>
      </c>
    </row>
    <row r="33" spans="1:25" x14ac:dyDescent="0.15">
      <c r="A33" s="6" t="s">
        <v>21</v>
      </c>
      <c r="B33" s="5" t="s">
        <v>38</v>
      </c>
      <c r="C33" s="66">
        <f>最終需要_まとめ!C34</f>
        <v>100</v>
      </c>
      <c r="D33" s="67">
        <f>投入係数表!AE33</f>
        <v>2.5646750473232054E-2</v>
      </c>
      <c r="E33" s="68">
        <f t="shared" si="0"/>
        <v>2.5646750473232052</v>
      </c>
      <c r="F33" s="67">
        <f>分析係数表!C36</f>
        <v>0.97060797996518033</v>
      </c>
      <c r="G33" s="68">
        <f t="shared" si="1"/>
        <v>2.4892940669494794</v>
      </c>
      <c r="H33" s="68">
        <v>2.6661234451793074</v>
      </c>
      <c r="I33" s="68">
        <f t="shared" si="2"/>
        <v>102.66612344517931</v>
      </c>
      <c r="J33" s="67">
        <f>分析係数表!G36</f>
        <v>5.0335711627756477E-2</v>
      </c>
      <c r="K33" s="69">
        <f t="shared" si="3"/>
        <v>5.1677723836761942</v>
      </c>
      <c r="L33" s="70"/>
      <c r="M33" s="71"/>
      <c r="N33" s="72">
        <f>分析係数表!H36</f>
        <v>0.16953071230897843</v>
      </c>
      <c r="O33" s="73">
        <f t="shared" si="4"/>
        <v>0.92332833289842564</v>
      </c>
      <c r="P33" s="67">
        <f>分析係数表!C36</f>
        <v>0.97060797996518033</v>
      </c>
      <c r="Q33" s="73">
        <f t="shared" si="5"/>
        <v>0.89618984803915847</v>
      </c>
      <c r="R33" s="74">
        <v>0.94999343255277224</v>
      </c>
      <c r="S33" s="75">
        <f t="shared" si="6"/>
        <v>103.61611687773208</v>
      </c>
      <c r="T33" s="76">
        <f>分析係数表!F36</f>
        <v>0.84929702794091477</v>
      </c>
      <c r="U33" s="77">
        <f t="shared" si="7"/>
        <v>88.000860111036317</v>
      </c>
      <c r="V33" s="78">
        <f>分析係数表!D36</f>
        <v>1.3965603714669384E-2</v>
      </c>
      <c r="W33" s="79">
        <f t="shared" si="8"/>
        <v>1</v>
      </c>
      <c r="X33" s="67">
        <f>分析係数表!E36</f>
        <v>6.2304842336876505E-3</v>
      </c>
      <c r="Y33" s="80">
        <f t="shared" si="9"/>
        <v>1</v>
      </c>
    </row>
    <row r="34" spans="1:25" x14ac:dyDescent="0.15">
      <c r="A34" s="6" t="s">
        <v>22</v>
      </c>
      <c r="B34" s="5" t="s">
        <v>373</v>
      </c>
      <c r="C34" s="81"/>
      <c r="D34" s="67">
        <f>投入係数表!AE34</f>
        <v>5.0963451924477014E-4</v>
      </c>
      <c r="E34" s="68">
        <f t="shared" si="0"/>
        <v>5.0963451924477016E-2</v>
      </c>
      <c r="F34" s="67">
        <f>分析係数表!C37</f>
        <v>0.36942311263039118</v>
      </c>
      <c r="G34" s="68">
        <f t="shared" si="1"/>
        <v>1.8827077040329598E-2</v>
      </c>
      <c r="H34" s="68">
        <v>0.12025135805359695</v>
      </c>
      <c r="I34" s="68">
        <f t="shared" si="2"/>
        <v>0.12025135805359695</v>
      </c>
      <c r="J34" s="67">
        <f>分析係数表!G37</f>
        <v>0.39597111115274369</v>
      </c>
      <c r="K34" s="69">
        <f t="shared" si="3"/>
        <v>4.7616063866109219E-2</v>
      </c>
      <c r="L34" s="70"/>
      <c r="M34" s="71"/>
      <c r="N34" s="72">
        <f>分析係数表!H37</f>
        <v>4.1543568960461748E-2</v>
      </c>
      <c r="O34" s="73">
        <f t="shared" si="4"/>
        <v>0.22626197783563756</v>
      </c>
      <c r="P34" s="67">
        <f>分析係数表!C37</f>
        <v>0.36942311263039118</v>
      </c>
      <c r="Q34" s="73">
        <f t="shared" si="5"/>
        <v>8.3586404121949814E-2</v>
      </c>
      <c r="R34" s="74">
        <v>0.11945379859448833</v>
      </c>
      <c r="S34" s="75">
        <f t="shared" si="6"/>
        <v>0.23970515664808528</v>
      </c>
      <c r="T34" s="76">
        <f>分析係数表!F37</f>
        <v>0.66956741667759523</v>
      </c>
      <c r="U34" s="77">
        <f t="shared" si="7"/>
        <v>0.16049876250115674</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投入係数表!AE35</f>
        <v>2.341083013800579E-3</v>
      </c>
      <c r="E35" s="68">
        <f t="shared" si="0"/>
        <v>0.23410830138005789</v>
      </c>
      <c r="F35" s="67">
        <f>分析係数表!C38</f>
        <v>0.27616293516884927</v>
      </c>
      <c r="G35" s="68">
        <f t="shared" si="1"/>
        <v>6.4652035656510357E-2</v>
      </c>
      <c r="H35" s="68">
        <v>0.20486686527763415</v>
      </c>
      <c r="I35" s="68">
        <f t="shared" si="2"/>
        <v>0.20486686527763415</v>
      </c>
      <c r="J35" s="67">
        <f>分析係数表!G38</f>
        <v>0.16816004220594116</v>
      </c>
      <c r="K35" s="69">
        <f t="shared" si="3"/>
        <v>3.4450420711685817E-2</v>
      </c>
      <c r="L35" s="70"/>
      <c r="M35" s="71"/>
      <c r="N35" s="72">
        <f>分析係数表!H38</f>
        <v>1.978405886979525E-2</v>
      </c>
      <c r="O35" s="73">
        <f t="shared" si="4"/>
        <v>0.10775146193522435</v>
      </c>
      <c r="P35" s="67">
        <f>分析係数表!C38</f>
        <v>0.27616293516884927</v>
      </c>
      <c r="Q35" s="73">
        <f t="shared" si="5"/>
        <v>2.9756959996766093E-2</v>
      </c>
      <c r="R35" s="74">
        <v>5.1333028486723248E-2</v>
      </c>
      <c r="S35" s="75">
        <f t="shared" si="6"/>
        <v>0.25619989376435737</v>
      </c>
      <c r="T35" s="76">
        <f>分析係数表!F38</f>
        <v>0.50796041491163135</v>
      </c>
      <c r="U35" s="77">
        <f t="shared" si="7"/>
        <v>0.13013940433685883</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投入係数表!AE36</f>
        <v>0</v>
      </c>
      <c r="E36" s="68">
        <f t="shared" si="0"/>
        <v>0</v>
      </c>
      <c r="F36" s="67">
        <f>分析係数表!C39</f>
        <v>1</v>
      </c>
      <c r="G36" s="68">
        <f t="shared" si="1"/>
        <v>0</v>
      </c>
      <c r="H36" s="68">
        <v>1.4802230574597727E-2</v>
      </c>
      <c r="I36" s="68">
        <f t="shared" si="2"/>
        <v>1.4802230574597727E-2</v>
      </c>
      <c r="J36" s="67">
        <f>分析係数表!G39</f>
        <v>0.35248448442068531</v>
      </c>
      <c r="K36" s="69">
        <f t="shared" si="3"/>
        <v>5.2175566123631844E-3</v>
      </c>
      <c r="L36" s="70"/>
      <c r="M36" s="71"/>
      <c r="N36" s="72">
        <f>分析係数表!H39</f>
        <v>3.7835784153932967E-3</v>
      </c>
      <c r="O36" s="73">
        <f t="shared" si="4"/>
        <v>2.0606798043227136E-2</v>
      </c>
      <c r="P36" s="67">
        <f>分析係数表!C39</f>
        <v>1</v>
      </c>
      <c r="Q36" s="73">
        <f t="shared" si="5"/>
        <v>2.0606798043227136E-2</v>
      </c>
      <c r="R36" s="74">
        <v>2.1767934993465E-2</v>
      </c>
      <c r="S36" s="75">
        <f t="shared" si="6"/>
        <v>3.6570165568062724E-2</v>
      </c>
      <c r="T36" s="76">
        <f>分析係数表!F39</f>
        <v>0.70432763167329249</v>
      </c>
      <c r="U36" s="77">
        <f t="shared" si="7"/>
        <v>2.5757378104453804E-2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投入係数表!AE37</f>
        <v>0</v>
      </c>
      <c r="E37" s="68">
        <f t="shared" si="0"/>
        <v>0</v>
      </c>
      <c r="F37" s="67">
        <f>分析係数表!C40</f>
        <v>0.8594947788612175</v>
      </c>
      <c r="G37" s="68">
        <f t="shared" si="1"/>
        <v>0</v>
      </c>
      <c r="H37" s="68">
        <v>2.6688010402982137E-3</v>
      </c>
      <c r="I37" s="68">
        <f t="shared" si="2"/>
        <v>2.6688010402982137E-3</v>
      </c>
      <c r="J37" s="67">
        <f>分析係数表!G40</f>
        <v>0.52539426735800443</v>
      </c>
      <c r="K37" s="69">
        <f t="shared" si="3"/>
        <v>1.40217276729176E-3</v>
      </c>
      <c r="L37" s="70"/>
      <c r="M37" s="71"/>
      <c r="N37" s="72">
        <f>分析係数表!H40</f>
        <v>2.8625897198815951E-2</v>
      </c>
      <c r="O37" s="73">
        <f t="shared" si="4"/>
        <v>0.15590745522340757</v>
      </c>
      <c r="P37" s="67">
        <f>分析係数表!C40</f>
        <v>0.8594947788612175</v>
      </c>
      <c r="Q37" s="73">
        <f t="shared" si="5"/>
        <v>0.13400164375005785</v>
      </c>
      <c r="R37" s="74">
        <v>0.13461602592293895</v>
      </c>
      <c r="S37" s="75">
        <f t="shared" si="6"/>
        <v>0.13728482696323716</v>
      </c>
      <c r="T37" s="76">
        <f>分析係数表!F40</f>
        <v>0.72756745394375155</v>
      </c>
      <c r="U37" s="77">
        <f t="shared" si="7"/>
        <v>9.9883972018750947E-2</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投入係数表!AE38</f>
        <v>3.2357747253636203E-6</v>
      </c>
      <c r="E38" s="68">
        <f t="shared" si="0"/>
        <v>3.2357747253636206E-4</v>
      </c>
      <c r="F38" s="67">
        <f>分析係数表!C41</f>
        <v>0.99990471917963208</v>
      </c>
      <c r="G38" s="68">
        <f t="shared" si="1"/>
        <v>3.2354664180932619E-4</v>
      </c>
      <c r="H38" s="68">
        <v>1.8687437966413349E-3</v>
      </c>
      <c r="I38" s="68">
        <f t="shared" si="2"/>
        <v>1.8687437966413349E-3</v>
      </c>
      <c r="J38" s="67">
        <f>分析係数表!G41</f>
        <v>0.44685264209908465</v>
      </c>
      <c r="K38" s="69">
        <f t="shared" si="3"/>
        <v>8.3505310293545507E-4</v>
      </c>
      <c r="L38" s="70"/>
      <c r="M38" s="71"/>
      <c r="N38" s="72">
        <f>分析係数表!H41</f>
        <v>4.1570867506027356E-2</v>
      </c>
      <c r="O38" s="73">
        <f t="shared" si="4"/>
        <v>0.22641065603219765</v>
      </c>
      <c r="P38" s="67">
        <f>分析係数表!C41</f>
        <v>0.99990471917963208</v>
      </c>
      <c r="Q38" s="73">
        <f t="shared" si="5"/>
        <v>0.22638908343915087</v>
      </c>
      <c r="R38" s="74">
        <v>0.23151364573718247</v>
      </c>
      <c r="S38" s="75">
        <f t="shared" si="6"/>
        <v>0.23338238953382381</v>
      </c>
      <c r="T38" s="76">
        <f>分析係数表!F41</f>
        <v>0.55239581515617808</v>
      </c>
      <c r="U38" s="77">
        <f t="shared" si="7"/>
        <v>0.12891945530963328</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投入係数表!AE39</f>
        <v>1.9091070879645358E-4</v>
      </c>
      <c r="E39" s="68">
        <f>$C$33*D39</f>
        <v>1.9091070879645358E-2</v>
      </c>
      <c r="F39" s="67">
        <f>分析係数表!C42</f>
        <v>0.63104308840742951</v>
      </c>
      <c r="G39" s="68">
        <f>E39*F39</f>
        <v>1.2047288328896549E-2</v>
      </c>
      <c r="H39" s="68">
        <v>2.6358247126660298E-2</v>
      </c>
      <c r="I39" s="68">
        <f>C39+H39</f>
        <v>2.6358247126660298E-2</v>
      </c>
      <c r="J39" s="67">
        <f>分析係数表!G42</f>
        <v>0.48778127268328092</v>
      </c>
      <c r="K39" s="69">
        <f>I39*J39</f>
        <v>1.2857059329142793E-2</v>
      </c>
      <c r="L39" s="70"/>
      <c r="M39" s="71"/>
      <c r="N39" s="72">
        <f>分析係数表!H42</f>
        <v>1.0655104073296274E-2</v>
      </c>
      <c r="O39" s="73">
        <f t="shared" si="4"/>
        <v>5.8031723850279833E-2</v>
      </c>
      <c r="P39" s="67">
        <f>分析係数表!C42</f>
        <v>0.63104308840742951</v>
      </c>
      <c r="Q39" s="73">
        <f>O39*P39</f>
        <v>3.6620518244087671E-2</v>
      </c>
      <c r="R39" s="74">
        <v>3.9912632168031578E-2</v>
      </c>
      <c r="S39" s="75">
        <f>I39+R39</f>
        <v>6.6270879294691873E-2</v>
      </c>
      <c r="T39" s="76">
        <f>分析係数表!F42</f>
        <v>0.56029864159552034</v>
      </c>
      <c r="U39" s="77">
        <f>S39*T39</f>
        <v>3.7131483646156552E-2</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投入係数表!AE40</f>
        <v>2.3549968451196428E-2</v>
      </c>
      <c r="E40" s="68">
        <f>$C$33*D40</f>
        <v>2.354996845119643</v>
      </c>
      <c r="F40" s="67">
        <f>分析係数表!C43</f>
        <v>0.62059958859811692</v>
      </c>
      <c r="G40" s="68">
        <f>E40*F40</f>
        <v>1.4615100732311137</v>
      </c>
      <c r="H40" s="68">
        <v>2.2423812153590412</v>
      </c>
      <c r="I40" s="68">
        <f>C40+H40</f>
        <v>2.2423812153590412</v>
      </c>
      <c r="J40" s="67">
        <f>分析係数表!G43</f>
        <v>0.36935703048307378</v>
      </c>
      <c r="K40" s="69">
        <f>I40*J40</f>
        <v>0.82823926691604144</v>
      </c>
      <c r="L40" s="70"/>
      <c r="M40" s="71"/>
      <c r="N40" s="72">
        <f>分析係数表!H43</f>
        <v>1.5056593096551102E-2</v>
      </c>
      <c r="O40" s="73">
        <f t="shared" si="4"/>
        <v>8.2003896601525739E-2</v>
      </c>
      <c r="P40" s="67">
        <f>分析係数表!C43</f>
        <v>0.62059958859811692</v>
      </c>
      <c r="Q40" s="73">
        <f>O40*P40</f>
        <v>5.0891584494349391E-2</v>
      </c>
      <c r="R40" s="74">
        <v>0.20492466626759684</v>
      </c>
      <c r="S40" s="75">
        <f>I40+R40</f>
        <v>2.447305881626638</v>
      </c>
      <c r="T40" s="76">
        <f>分析係数表!F43</f>
        <v>0.6240370889543333</v>
      </c>
      <c r="U40" s="77">
        <f>S40*T40</f>
        <v>1.5272096381511053</v>
      </c>
      <c r="V40" s="78">
        <f>分析係数表!D43</f>
        <v>0.12357626341216665</v>
      </c>
      <c r="W40" s="79">
        <f>ROUND(S40*V40,0)</f>
        <v>0</v>
      </c>
      <c r="X40" s="67">
        <f>分析係数表!E43</f>
        <v>9.9504023114151852E-2</v>
      </c>
      <c r="Y40" s="80">
        <f>ROUND(S40*X40,0)</f>
        <v>0</v>
      </c>
    </row>
    <row r="41" spans="1:25" x14ac:dyDescent="0.15">
      <c r="A41" s="6" t="s">
        <v>337</v>
      </c>
      <c r="B41" s="5" t="s">
        <v>42</v>
      </c>
      <c r="C41" s="81"/>
      <c r="D41" s="67">
        <f>投入係数表!AE41</f>
        <v>4.8860198352990668E-4</v>
      </c>
      <c r="E41" s="68">
        <f>$C$33*D41</f>
        <v>4.8860198352990665E-2</v>
      </c>
      <c r="F41" s="67">
        <f>分析係数表!C44</f>
        <v>0.64669075076632776</v>
      </c>
      <c r="G41" s="68">
        <f>E41*F41</f>
        <v>3.1597438355487222E-2</v>
      </c>
      <c r="H41" s="68">
        <v>3.6592320686659061E-2</v>
      </c>
      <c r="I41" s="68">
        <f>C41+H41</f>
        <v>3.6592320686659061E-2</v>
      </c>
      <c r="J41" s="67">
        <f>分析係数表!G44</f>
        <v>0.2706786499583716</v>
      </c>
      <c r="K41" s="69">
        <f>I41*J41</f>
        <v>9.9047599623086676E-3</v>
      </c>
      <c r="L41" s="70"/>
      <c r="M41" s="71"/>
      <c r="N41" s="72">
        <f>分析係数表!H44</f>
        <v>0.11660878839741158</v>
      </c>
      <c r="O41" s="73">
        <f t="shared" si="4"/>
        <v>0.63509553358129289</v>
      </c>
      <c r="P41" s="67">
        <f>分析係数表!C44</f>
        <v>0.64669075076632776</v>
      </c>
      <c r="Q41" s="73">
        <f>O41*P41</f>
        <v>0.41071040742002785</v>
      </c>
      <c r="R41" s="74">
        <v>0.41836799396384311</v>
      </c>
      <c r="S41" s="75">
        <f>I41+R41</f>
        <v>0.45496031465050218</v>
      </c>
      <c r="T41" s="76">
        <f>分析係数表!F44</f>
        <v>0.52072668274875644</v>
      </c>
      <c r="U41" s="77">
        <f>S41*T41</f>
        <v>0.23690997543028647</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投入係数表!AE42</f>
        <v>4.2712226374799788E-4</v>
      </c>
      <c r="E42" s="68">
        <f>$C$33*D42</f>
        <v>4.2712226374799787E-2</v>
      </c>
      <c r="F42" s="67">
        <f>分析係数表!C45</f>
        <v>1</v>
      </c>
      <c r="G42" s="68">
        <f>E42*F42</f>
        <v>4.2712226374799787E-2</v>
      </c>
      <c r="H42" s="68">
        <v>8.3519886077262739E-2</v>
      </c>
      <c r="I42" s="68">
        <f>C42+H42</f>
        <v>8.3519886077262739E-2</v>
      </c>
      <c r="J42" s="67">
        <f>分析係数表!G45</f>
        <v>0</v>
      </c>
      <c r="K42" s="69">
        <f>I42*J42</f>
        <v>0</v>
      </c>
      <c r="L42" s="70"/>
      <c r="M42" s="71"/>
      <c r="N42" s="72">
        <f>分析係数表!H45</f>
        <v>0</v>
      </c>
      <c r="O42" s="73">
        <f t="shared" si="4"/>
        <v>0</v>
      </c>
      <c r="P42" s="67">
        <f>分析係数表!C45</f>
        <v>1</v>
      </c>
      <c r="Q42" s="73">
        <f>O42*P42</f>
        <v>0</v>
      </c>
      <c r="R42" s="74">
        <v>7.1521083524428569E-3</v>
      </c>
      <c r="S42" s="75">
        <f>I42+R42</f>
        <v>9.0671994429705596E-2</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投入係数表!AE43</f>
        <v>5.5817114012522446E-4</v>
      </c>
      <c r="E43" s="68">
        <f>$C$33*D43</f>
        <v>5.5817114012522442E-2</v>
      </c>
      <c r="F43" s="67">
        <f>分析係数表!C46</f>
        <v>0.9523590920683499</v>
      </c>
      <c r="G43" s="68">
        <f>E43*F43</f>
        <v>5.3157936022841447E-2</v>
      </c>
      <c r="H43" s="68">
        <v>7.8027294239133363E-2</v>
      </c>
      <c r="I43" s="68">
        <f>C43+H43</f>
        <v>7.8027294239133363E-2</v>
      </c>
      <c r="J43" s="67">
        <f>分析係数表!G46</f>
        <v>9.2904052538843509E-3</v>
      </c>
      <c r="K43" s="69">
        <f>I43*J43</f>
        <v>7.2490518434562478E-4</v>
      </c>
      <c r="L43" s="70"/>
      <c r="M43" s="71"/>
      <c r="N43" s="72">
        <f>分析係数表!H46</f>
        <v>3.275825467872984E-5</v>
      </c>
      <c r="O43" s="73">
        <f t="shared" si="4"/>
        <v>1.7841383587209643E-4</v>
      </c>
      <c r="P43" s="67">
        <f>分析係数表!C46</f>
        <v>0.9523590920683499</v>
      </c>
      <c r="Q43" s="73">
        <f>O43*P43</f>
        <v>1.6991403874358135E-4</v>
      </c>
      <c r="R43" s="74">
        <v>6.1207244416000362E-3</v>
      </c>
      <c r="S43" s="75">
        <f>I43+R43</f>
        <v>8.4148018680733405E-2</v>
      </c>
      <c r="T43" s="76">
        <f>分析係数表!F46</f>
        <v>0.3134710876181323</v>
      </c>
      <c r="U43" s="77">
        <f>S43*T43</f>
        <v>2.6377970936760416E-2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投入係数表!AE44</f>
        <v>0.14730702648481614</v>
      </c>
      <c r="E44" s="82">
        <f>SUM(E5:E43)</f>
        <v>14.730702648481614</v>
      </c>
      <c r="F44" s="83">
        <f>分析係数表!C47</f>
        <v>0.46786164393083407</v>
      </c>
      <c r="G44" s="82">
        <f>SUM(G5:G43)</f>
        <v>11.079826223713145</v>
      </c>
      <c r="H44" s="82">
        <f>SUM(H5:H43)</f>
        <v>13.19210116330901</v>
      </c>
      <c r="I44" s="82">
        <f>SUM(I5:I43)</f>
        <v>113.19210116330903</v>
      </c>
      <c r="J44" s="83">
        <f>分析係数表!G47</f>
        <v>0.21497759441460212</v>
      </c>
      <c r="K44" s="84">
        <f>SUM(K5:K43)</f>
        <v>8.4352781836349155</v>
      </c>
      <c r="L44" s="85">
        <f>最終需要_まとめ!$L$34</f>
        <v>0.64566666666666661</v>
      </c>
      <c r="M44" s="82">
        <f>K44*L44</f>
        <v>5.4463779472336098</v>
      </c>
      <c r="N44" s="86">
        <f>分析係数表!H47</f>
        <v>1</v>
      </c>
      <c r="O44" s="87">
        <f>SUM(O5:O43)</f>
        <v>5.4463779472336098</v>
      </c>
      <c r="P44" s="83">
        <f>分析係数表!C47</f>
        <v>0.46786164393083407</v>
      </c>
      <c r="Q44" s="87">
        <f>SUM(Q5:Q43)</f>
        <v>3.497573513680428</v>
      </c>
      <c r="R44" s="82">
        <f>SUM(R5:R43)</f>
        <v>4.1964545231352348</v>
      </c>
      <c r="S44" s="88">
        <f>SUM(S5:S43)</f>
        <v>117.38855568644428</v>
      </c>
      <c r="T44" s="89">
        <f>分析係数表!F47</f>
        <v>0.45241141751681985</v>
      </c>
      <c r="U44" s="90">
        <f>SUM(U5:U43)</f>
        <v>95.852436679982787</v>
      </c>
      <c r="V44" s="91">
        <f>分析係数表!D47</f>
        <v>5.5289104631778725E-2</v>
      </c>
      <c r="W44" s="92">
        <f>SUM(W5:W43)</f>
        <v>1</v>
      </c>
      <c r="X44" s="83">
        <f>分析係数表!E47</f>
        <v>4.6297221440055228E-2</v>
      </c>
      <c r="Y44" s="93">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373</v>
      </c>
      <c r="S2" s="3" t="s">
        <v>150</v>
      </c>
      <c r="U2" s="55" t="s">
        <v>207</v>
      </c>
      <c r="W2" s="3" t="s">
        <v>127</v>
      </c>
      <c r="Y2" s="3" t="s">
        <v>151</v>
      </c>
    </row>
    <row r="3" spans="1:25" ht="45" x14ac:dyDescent="0.15">
      <c r="B3" s="56"/>
      <c r="C3" s="57" t="s">
        <v>225</v>
      </c>
      <c r="D3" s="57" t="s">
        <v>377</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投入係数表!AF5</f>
        <v>4.4494819866234518E-5</v>
      </c>
      <c r="E5" s="68">
        <f t="shared" ref="E5:E38" si="0">$C$34*D5</f>
        <v>4.4494819866234521E-3</v>
      </c>
      <c r="F5" s="67">
        <f>分析係数表!C8</f>
        <v>0.17777947964604235</v>
      </c>
      <c r="G5" s="68">
        <f t="shared" ref="G5:G38" si="1">E5*F5</f>
        <v>7.9102659227635612E-4</v>
      </c>
      <c r="H5" s="68">
        <f t="array" ref="H5:H43">MMULT(逆行列係数!C5:AO43,'30'!G5:G43)</f>
        <v>1.8028523015776112E-3</v>
      </c>
      <c r="I5" s="68">
        <f t="shared" ref="I5:I38" si="2">C5+H5</f>
        <v>1.8028523015776112E-3</v>
      </c>
      <c r="J5" s="67">
        <f>分析係数表!G8</f>
        <v>0.11983669088190757</v>
      </c>
      <c r="K5" s="69">
        <f t="shared" ref="K5:K38" si="3">I5*J5</f>
        <v>2.1604785396989179E-4</v>
      </c>
      <c r="L5" s="70" t="s">
        <v>184</v>
      </c>
      <c r="M5" s="71" t="s">
        <v>184</v>
      </c>
      <c r="N5" s="72">
        <f>分析係数表!H8</f>
        <v>9.9318531954874535E-3</v>
      </c>
      <c r="O5" s="73">
        <f t="shared" ref="O5:O43" si="4">$M$44*N5</f>
        <v>0.28605650364973934</v>
      </c>
      <c r="P5" s="67">
        <f>分析係数表!C8</f>
        <v>0.17777947964604235</v>
      </c>
      <c r="Q5" s="73">
        <f t="shared" ref="Q5:Q38" si="5">O5*P5</f>
        <v>5.085497636821687E-2</v>
      </c>
      <c r="R5" s="74">
        <f t="array" ref="R5:R43">MMULT(逆行列係数!C5:AO43,'30'!Q5:Q43)</f>
        <v>8.5953258713780498E-2</v>
      </c>
      <c r="S5" s="75">
        <f t="shared" ref="S5:S38" si="6">I5+R5</f>
        <v>8.7756111015358115E-2</v>
      </c>
      <c r="T5" s="76">
        <f>分析係数表!F8</f>
        <v>0.45371949933871308</v>
      </c>
      <c r="U5" s="77">
        <f t="shared" ref="U5:U38" si="7">S5*T5</f>
        <v>3.9816658753800811E-2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投入係数表!AF6</f>
        <v>0</v>
      </c>
      <c r="E6" s="68">
        <f t="shared" si="0"/>
        <v>0</v>
      </c>
      <c r="F6" s="67">
        <f>分析係数表!C9</f>
        <v>0.42124201973302378</v>
      </c>
      <c r="G6" s="68">
        <f t="shared" si="1"/>
        <v>0</v>
      </c>
      <c r="H6" s="68">
        <v>1.928440544669819E-3</v>
      </c>
      <c r="I6" s="68">
        <f t="shared" si="2"/>
        <v>1.928440544669819E-3</v>
      </c>
      <c r="J6" s="67">
        <f>分析係数表!G9</f>
        <v>0.24981720692176457</v>
      </c>
      <c r="K6" s="69">
        <f t="shared" si="3"/>
        <v>4.8175763058410054E-4</v>
      </c>
      <c r="L6" s="70"/>
      <c r="M6" s="71"/>
      <c r="N6" s="72">
        <f>分析係数表!H9</f>
        <v>5.1224917855464795E-4</v>
      </c>
      <c r="O6" s="73">
        <f t="shared" si="4"/>
        <v>1.4753763082339022E-2</v>
      </c>
      <c r="P6" s="67">
        <f>分析係数表!C9</f>
        <v>0.42124201973302378</v>
      </c>
      <c r="Q6" s="73">
        <f t="shared" si="5"/>
        <v>6.2149049594670122E-3</v>
      </c>
      <c r="R6" s="74">
        <v>8.2218038263533223E-3</v>
      </c>
      <c r="S6" s="75">
        <f t="shared" si="6"/>
        <v>1.0150244371023142E-2</v>
      </c>
      <c r="T6" s="76">
        <f>分析係数表!F9</f>
        <v>0.68072142334876917</v>
      </c>
      <c r="U6" s="77">
        <f t="shared" si="7"/>
        <v>6.9094887955807056E-3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投入係数表!AF7</f>
        <v>2.3418326245386591E-6</v>
      </c>
      <c r="E7" s="68">
        <f t="shared" si="0"/>
        <v>2.3418326245386591E-4</v>
      </c>
      <c r="F7" s="67">
        <f>分析係数表!C10</f>
        <v>0.36396764732023823</v>
      </c>
      <c r="G7" s="68">
        <f t="shared" si="1"/>
        <v>8.5235131077111452E-5</v>
      </c>
      <c r="H7" s="68">
        <v>5.4429688860499958E-4</v>
      </c>
      <c r="I7" s="68">
        <f t="shared" si="2"/>
        <v>5.4429688860499958E-4</v>
      </c>
      <c r="J7" s="67">
        <f>分析係数表!G10</f>
        <v>0.17997125059894586</v>
      </c>
      <c r="K7" s="69">
        <f t="shared" si="3"/>
        <v>9.7957791739356907E-5</v>
      </c>
      <c r="L7" s="70"/>
      <c r="M7" s="71"/>
      <c r="N7" s="72">
        <f>分析係数表!H10</f>
        <v>1.1645238378928864E-3</v>
      </c>
      <c r="O7" s="73">
        <f t="shared" si="4"/>
        <v>3.3540529740790782E-2</v>
      </c>
      <c r="P7" s="67">
        <f>分析係数表!C10</f>
        <v>0.36396764732023823</v>
      </c>
      <c r="Q7" s="73">
        <f t="shared" si="5"/>
        <v>1.2207667699630101E-2</v>
      </c>
      <c r="R7" s="74">
        <v>2.4950889126063761E-2</v>
      </c>
      <c r="S7" s="75">
        <f t="shared" si="6"/>
        <v>2.5495186014668759E-2</v>
      </c>
      <c r="T7" s="76">
        <f>分析係数表!F10</f>
        <v>0.526018207954001</v>
      </c>
      <c r="U7" s="77">
        <f t="shared" si="7"/>
        <v>1.341093205888997E-2</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投入係数表!AF8</f>
        <v>4.6836652490773182E-6</v>
      </c>
      <c r="E8" s="68">
        <f t="shared" si="0"/>
        <v>4.6836652490773182E-4</v>
      </c>
      <c r="F8" s="67">
        <f>分析係数表!C11</f>
        <v>1.3444674968404846E-2</v>
      </c>
      <c r="G8" s="68">
        <f t="shared" si="1"/>
        <v>6.2970356934657468E-6</v>
      </c>
      <c r="H8" s="68">
        <v>1.4188660840084799E-2</v>
      </c>
      <c r="I8" s="68">
        <f t="shared" si="2"/>
        <v>1.4188660840084799E-2</v>
      </c>
      <c r="J8" s="67">
        <f>分析係数表!G11</f>
        <v>0.34123955862637928</v>
      </c>
      <c r="K8" s="69">
        <f t="shared" si="3"/>
        <v>4.8417323625699286E-3</v>
      </c>
      <c r="L8" s="70"/>
      <c r="M8" s="71"/>
      <c r="N8" s="72">
        <f>分析係数表!H11</f>
        <v>-1.9911880294914216E-5</v>
      </c>
      <c r="O8" s="73">
        <f t="shared" si="4"/>
        <v>-5.7350050852979272E-4</v>
      </c>
      <c r="P8" s="67">
        <f>分析係数表!C11</f>
        <v>1.3444674968404846E-2</v>
      </c>
      <c r="Q8" s="73">
        <f t="shared" si="5"/>
        <v>-7.7105279313979546E-6</v>
      </c>
      <c r="R8" s="74">
        <v>2.757007688139872E-2</v>
      </c>
      <c r="S8" s="75">
        <f t="shared" si="6"/>
        <v>4.1758737721483516E-2</v>
      </c>
      <c r="T8" s="76">
        <f>分析係数表!F11</f>
        <v>0.57409508095287198</v>
      </c>
      <c r="U8" s="77">
        <f t="shared" si="7"/>
        <v>2.3973485912704828E-2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投入係数表!AF9</f>
        <v>1.9437210783670869E-4</v>
      </c>
      <c r="E9" s="68">
        <f t="shared" si="0"/>
        <v>1.9437210783670868E-2</v>
      </c>
      <c r="F9" s="67">
        <f>分析係数表!C12</f>
        <v>0.28285269962977577</v>
      </c>
      <c r="G9" s="68">
        <f t="shared" si="1"/>
        <v>5.4978675434342941E-3</v>
      </c>
      <c r="H9" s="68">
        <v>9.8212998770661579E-3</v>
      </c>
      <c r="I9" s="68">
        <f t="shared" si="2"/>
        <v>9.8212998770661579E-3</v>
      </c>
      <c r="J9" s="67">
        <f>分析係数表!G12</f>
        <v>0.13743688539340115</v>
      </c>
      <c r="K9" s="69">
        <f t="shared" si="3"/>
        <v>1.3498088656185663E-3</v>
      </c>
      <c r="L9" s="70"/>
      <c r="M9" s="71"/>
      <c r="N9" s="72">
        <f>分析係数表!H12</f>
        <v>7.6503049889858399E-2</v>
      </c>
      <c r="O9" s="73">
        <f t="shared" si="4"/>
        <v>2.2034352038124743</v>
      </c>
      <c r="P9" s="67">
        <f>分析係数表!C12</f>
        <v>0.28285269962977577</v>
      </c>
      <c r="Q9" s="73">
        <f t="shared" si="5"/>
        <v>0.62324759585764355</v>
      </c>
      <c r="R9" s="74">
        <v>0.75884349488468539</v>
      </c>
      <c r="S9" s="75">
        <f t="shared" si="6"/>
        <v>0.76866479476175154</v>
      </c>
      <c r="T9" s="76">
        <f>分析係数表!F12</f>
        <v>0.33885954419874881</v>
      </c>
      <c r="U9" s="77">
        <f t="shared" si="7"/>
        <v>0.2604694019945919</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投入係数表!AF10</f>
        <v>1.7306143095340691E-3</v>
      </c>
      <c r="E10" s="68">
        <f t="shared" si="0"/>
        <v>0.1730614309534069</v>
      </c>
      <c r="F10" s="67">
        <f>分析係数表!C13</f>
        <v>8.2857707463935726E-2</v>
      </c>
      <c r="G10" s="68">
        <f t="shared" si="1"/>
        <v>1.43394734192275E-2</v>
      </c>
      <c r="H10" s="68">
        <v>1.814460512187346E-2</v>
      </c>
      <c r="I10" s="68">
        <f t="shared" si="2"/>
        <v>1.814460512187346E-2</v>
      </c>
      <c r="J10" s="67">
        <f>分析係数表!G13</f>
        <v>0.24536311575828371</v>
      </c>
      <c r="K10" s="69">
        <f t="shared" si="3"/>
        <v>4.4520168469065853E-3</v>
      </c>
      <c r="L10" s="70"/>
      <c r="M10" s="71"/>
      <c r="N10" s="72">
        <f>分析係数表!H13</f>
        <v>1.5229376832013421E-2</v>
      </c>
      <c r="O10" s="73">
        <f t="shared" si="4"/>
        <v>0.43863538894327053</v>
      </c>
      <c r="P10" s="67">
        <f>分析係数表!C13</f>
        <v>8.2857707463935726E-2</v>
      </c>
      <c r="Q10" s="73">
        <f t="shared" si="5"/>
        <v>3.6344322740391177E-2</v>
      </c>
      <c r="R10" s="74">
        <v>4.0249544494582665E-2</v>
      </c>
      <c r="S10" s="75">
        <f t="shared" si="6"/>
        <v>5.8394149616456129E-2</v>
      </c>
      <c r="T10" s="76">
        <f>分析係数表!F13</f>
        <v>0.38525314111513148</v>
      </c>
      <c r="U10" s="77">
        <f t="shared" si="7"/>
        <v>2.2496529562486673E-2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投入係数表!AF11</f>
        <v>5.1707664349813593E-3</v>
      </c>
      <c r="E11" s="68">
        <f t="shared" si="0"/>
        <v>0.51707664349813598</v>
      </c>
      <c r="F11" s="67">
        <f>分析係数表!C14</f>
        <v>0.18904232356765083</v>
      </c>
      <c r="G11" s="68">
        <f t="shared" si="1"/>
        <v>9.7749370149449455E-2</v>
      </c>
      <c r="H11" s="68">
        <v>0.16634551225996524</v>
      </c>
      <c r="I11" s="68">
        <f t="shared" si="2"/>
        <v>0.16634551225996524</v>
      </c>
      <c r="J11" s="67">
        <f>分析係数表!G14</f>
        <v>0.16324783844948645</v>
      </c>
      <c r="K11" s="69">
        <f t="shared" si="3"/>
        <v>2.7155545312211874E-2</v>
      </c>
      <c r="L11" s="70"/>
      <c r="M11" s="71"/>
      <c r="N11" s="72">
        <f>分析係数表!H14</f>
        <v>1.012936620163862E-3</v>
      </c>
      <c r="O11" s="73">
        <f t="shared" si="4"/>
        <v>2.9174525869402685E-2</v>
      </c>
      <c r="P11" s="67">
        <f>分析係数表!C14</f>
        <v>0.18904232356765083</v>
      </c>
      <c r="Q11" s="73">
        <f t="shared" si="5"/>
        <v>5.515220159336422E-3</v>
      </c>
      <c r="R11" s="74">
        <v>3.1866017262101351E-2</v>
      </c>
      <c r="S11" s="75">
        <f t="shared" si="6"/>
        <v>0.19821152952206661</v>
      </c>
      <c r="T11" s="76">
        <f>分析係数表!F14</f>
        <v>0.31391081065397786</v>
      </c>
      <c r="U11" s="77">
        <f t="shared" si="7"/>
        <v>6.2220741913236795E-2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投入係数表!AF12</f>
        <v>5.3862150364389154E-4</v>
      </c>
      <c r="E12" s="68">
        <f t="shared" si="0"/>
        <v>5.3862150364389155E-2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0.19527692315439443</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投入係数表!AF13</f>
        <v>4.0342750622927477E-2</v>
      </c>
      <c r="E13" s="68">
        <f t="shared" si="0"/>
        <v>4.0342750622927479</v>
      </c>
      <c r="F13" s="67">
        <f>分析係数表!C16</f>
        <v>0.18624360370728099</v>
      </c>
      <c r="G13" s="68">
        <f t="shared" si="1"/>
        <v>0.75135792594781692</v>
      </c>
      <c r="H13" s="68">
        <v>0.80963594369706848</v>
      </c>
      <c r="I13" s="68">
        <f t="shared" si="2"/>
        <v>0.80963594369706848</v>
      </c>
      <c r="J13" s="67">
        <f>分析係数表!G16</f>
        <v>3.3443467200273011E-2</v>
      </c>
      <c r="K13" s="69">
        <f t="shared" si="3"/>
        <v>2.7077033127194994E-2</v>
      </c>
      <c r="L13" s="70"/>
      <c r="M13" s="71"/>
      <c r="N13" s="72">
        <f>分析係数表!H16</f>
        <v>1.544069969062719E-2</v>
      </c>
      <c r="O13" s="73">
        <f t="shared" si="4"/>
        <v>0.44472189434024806</v>
      </c>
      <c r="P13" s="67">
        <f>分析係数表!C16</f>
        <v>0.18624360370728099</v>
      </c>
      <c r="Q13" s="73">
        <f t="shared" si="5"/>
        <v>8.2826608249456452E-2</v>
      </c>
      <c r="R13" s="74">
        <v>0.15149782237125042</v>
      </c>
      <c r="S13" s="75">
        <f t="shared" si="6"/>
        <v>0.96113376606831891</v>
      </c>
      <c r="T13" s="76">
        <f>分析係数表!F16</f>
        <v>0.28910915662276826</v>
      </c>
      <c r="U13" s="77">
        <f t="shared" si="7"/>
        <v>0.27787257250967673</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投入係数表!AF14</f>
        <v>2.1217003578320251E-3</v>
      </c>
      <c r="E14" s="68">
        <f t="shared" si="0"/>
        <v>0.21217003578320251</v>
      </c>
      <c r="F14" s="67">
        <f>分析係数表!C17</f>
        <v>8.6758716707685424E-2</v>
      </c>
      <c r="G14" s="68">
        <f t="shared" si="1"/>
        <v>1.8407600028374344E-2</v>
      </c>
      <c r="H14" s="68">
        <v>3.147552849765696E-2</v>
      </c>
      <c r="I14" s="68">
        <f t="shared" si="2"/>
        <v>3.147552849765696E-2</v>
      </c>
      <c r="J14" s="67">
        <f>分析係数表!G17</f>
        <v>0.21883055467982124</v>
      </c>
      <c r="K14" s="69">
        <f t="shared" si="3"/>
        <v>6.8878073599827928E-3</v>
      </c>
      <c r="L14" s="70"/>
      <c r="M14" s="71"/>
      <c r="N14" s="72">
        <f>分析係数表!H17</f>
        <v>2.866347284388861E-3</v>
      </c>
      <c r="O14" s="73">
        <f t="shared" si="4"/>
        <v>8.2556323203683876E-2</v>
      </c>
      <c r="P14" s="67">
        <f>分析係数表!C17</f>
        <v>8.6758716707685424E-2</v>
      </c>
      <c r="Q14" s="73">
        <f t="shared" si="5"/>
        <v>7.1624806572565258E-3</v>
      </c>
      <c r="R14" s="74">
        <v>1.5056674537280752E-2</v>
      </c>
      <c r="S14" s="75">
        <f t="shared" si="6"/>
        <v>4.6532203034937714E-2</v>
      </c>
      <c r="T14" s="76">
        <f>分析係数表!F17</f>
        <v>0.34508465775272146</v>
      </c>
      <c r="U14" s="77">
        <f t="shared" si="7"/>
        <v>1.6057549358791629E-2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投入係数表!AF15</f>
        <v>2.5760158869925249E-5</v>
      </c>
      <c r="E15" s="68">
        <f t="shared" si="0"/>
        <v>2.5760158869925251E-3</v>
      </c>
      <c r="F15" s="67">
        <f>分析係数表!C18</f>
        <v>0.36451017494166671</v>
      </c>
      <c r="G15" s="68">
        <f t="shared" si="1"/>
        <v>9.3898400162015802E-4</v>
      </c>
      <c r="H15" s="68">
        <v>1.8939618535032961E-2</v>
      </c>
      <c r="I15" s="68">
        <f t="shared" si="2"/>
        <v>1.8939618535032961E-2</v>
      </c>
      <c r="J15" s="67">
        <f>分析係数表!G18</f>
        <v>0.21601264645713222</v>
      </c>
      <c r="K15" s="69">
        <f t="shared" si="3"/>
        <v>4.0911971226410236E-3</v>
      </c>
      <c r="L15" s="70"/>
      <c r="M15" s="71"/>
      <c r="N15" s="72">
        <f>分析係数表!H18</f>
        <v>4.846294736294444E-4</v>
      </c>
      <c r="O15" s="73">
        <f t="shared" si="4"/>
        <v>1.3958262376958989E-2</v>
      </c>
      <c r="P15" s="67">
        <f>分析係数表!C18</f>
        <v>0.36451017494166671</v>
      </c>
      <c r="Q15" s="73">
        <f t="shared" si="5"/>
        <v>5.0879286609070056E-3</v>
      </c>
      <c r="R15" s="74">
        <v>1.3911923678007483E-2</v>
      </c>
      <c r="S15" s="75">
        <f t="shared" si="6"/>
        <v>3.2851542213040444E-2</v>
      </c>
      <c r="T15" s="76">
        <f>分析係数表!F18</f>
        <v>0.4650429076224129</v>
      </c>
      <c r="U15" s="77">
        <f t="shared" si="7"/>
        <v>1.5277376710632765E-2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投入係数表!AF16</f>
        <v>2.8804541281825507E-4</v>
      </c>
      <c r="E16" s="68">
        <f t="shared" si="0"/>
        <v>2.8804541281825507E-2</v>
      </c>
      <c r="F16" s="67">
        <f>分析係数表!C19</f>
        <v>0.20084535872916243</v>
      </c>
      <c r="G16" s="68">
        <f t="shared" si="1"/>
        <v>5.7852584267772122E-3</v>
      </c>
      <c r="H16" s="68">
        <v>1.367399622611413E-2</v>
      </c>
      <c r="I16" s="68">
        <f t="shared" si="2"/>
        <v>1.367399622611413E-2</v>
      </c>
      <c r="J16" s="67">
        <f>分析係数表!G19</f>
        <v>5.7675100625652016E-2</v>
      </c>
      <c r="K16" s="69">
        <f t="shared" si="3"/>
        <v>7.8864910829591834E-4</v>
      </c>
      <c r="L16" s="70"/>
      <c r="M16" s="71"/>
      <c r="N16" s="72">
        <f>分析係数表!H19</f>
        <v>-1.1304809457757749E-4</v>
      </c>
      <c r="O16" s="73">
        <f t="shared" si="4"/>
        <v>-3.2560028871368883E-3</v>
      </c>
      <c r="P16" s="67">
        <f>分析係数表!C19</f>
        <v>0.20084535872916243</v>
      </c>
      <c r="Q16" s="73">
        <f t="shared" si="5"/>
        <v>-6.5395306789019691E-4</v>
      </c>
      <c r="R16" s="74">
        <v>1.6185684263437783E-3</v>
      </c>
      <c r="S16" s="75">
        <f t="shared" si="6"/>
        <v>1.5292564652457909E-2</v>
      </c>
      <c r="T16" s="76">
        <f>分析係数表!F19</f>
        <v>0.24248712237187039</v>
      </c>
      <c r="U16" s="77">
        <f t="shared" si="7"/>
        <v>3.7082499962603007E-3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投入係数表!AF17</f>
        <v>1.1709163122693295E-5</v>
      </c>
      <c r="E17" s="68">
        <f t="shared" si="0"/>
        <v>1.1709163122693295E-3</v>
      </c>
      <c r="F17" s="67">
        <f>分析係数表!C20</f>
        <v>4.0655503382211911E-2</v>
      </c>
      <c r="G17" s="68">
        <f t="shared" si="1"/>
        <v>4.7604192093752824E-5</v>
      </c>
      <c r="H17" s="68">
        <v>7.6141714176155813E-4</v>
      </c>
      <c r="I17" s="68">
        <f t="shared" si="2"/>
        <v>7.6141714176155813E-4</v>
      </c>
      <c r="J17" s="67">
        <f>分析係数表!G20</f>
        <v>0.10009738747512385</v>
      </c>
      <c r="K17" s="69">
        <f t="shared" si="3"/>
        <v>7.6215866669107995E-5</v>
      </c>
      <c r="L17" s="70"/>
      <c r="M17" s="71"/>
      <c r="N17" s="72">
        <f>分析係数表!H20</f>
        <v>5.4629207067175944E-4</v>
      </c>
      <c r="O17" s="73">
        <f t="shared" si="4"/>
        <v>1.5734263951760929E-2</v>
      </c>
      <c r="P17" s="67">
        <f>分析係数表!C20</f>
        <v>4.0655503382211911E-2</v>
      </c>
      <c r="Q17" s="73">
        <f t="shared" si="5"/>
        <v>6.3968442130743139E-4</v>
      </c>
      <c r="R17" s="74">
        <v>1.1703921989076038E-3</v>
      </c>
      <c r="S17" s="75">
        <f t="shared" si="6"/>
        <v>1.931809340669162E-3</v>
      </c>
      <c r="T17" s="76">
        <f>分析係数表!F20</f>
        <v>0.22636236609222171</v>
      </c>
      <c r="U17" s="77">
        <f t="shared" si="7"/>
        <v>4.3728893319292629E-4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投入係数表!AF18</f>
        <v>1.6111808456825973E-3</v>
      </c>
      <c r="E18" s="68">
        <f t="shared" si="0"/>
        <v>0.16111808456825974</v>
      </c>
      <c r="F18" s="67">
        <f>分析係数表!C21</f>
        <v>0.20026093416848378</v>
      </c>
      <c r="G18" s="68">
        <f t="shared" si="1"/>
        <v>3.226565812707647E-2</v>
      </c>
      <c r="H18" s="68">
        <v>4.9956880308300158E-2</v>
      </c>
      <c r="I18" s="68">
        <f t="shared" si="2"/>
        <v>4.9956880308300158E-2</v>
      </c>
      <c r="J18" s="67">
        <f>分析係数表!G21</f>
        <v>0.28530595433635869</v>
      </c>
      <c r="K18" s="69">
        <f t="shared" si="3"/>
        <v>1.4252995412026822E-2</v>
      </c>
      <c r="L18" s="70"/>
      <c r="M18" s="71"/>
      <c r="N18" s="72">
        <f>分析係数表!H21</f>
        <v>9.3136214282663271E-4</v>
      </c>
      <c r="O18" s="73">
        <f t="shared" si="4"/>
        <v>2.6825023786070951E-2</v>
      </c>
      <c r="P18" s="67">
        <f>分析係数表!C21</f>
        <v>0.20026093416848378</v>
      </c>
      <c r="Q18" s="73">
        <f t="shared" si="5"/>
        <v>5.3720043224903665E-3</v>
      </c>
      <c r="R18" s="74">
        <v>1.594151481359762E-2</v>
      </c>
      <c r="S18" s="75">
        <f t="shared" si="6"/>
        <v>6.5898395121897782E-2</v>
      </c>
      <c r="T18" s="76">
        <f>分析係数表!F21</f>
        <v>0.42843035575162391</v>
      </c>
      <c r="U18" s="77">
        <f t="shared" si="7"/>
        <v>2.8232872865535746E-2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投入係数表!AF19</f>
        <v>8.1964141858853064E-5</v>
      </c>
      <c r="E19" s="68">
        <f t="shared" si="0"/>
        <v>8.1964141858853062E-3</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1.2487511072826133E-3</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投入係数表!AF20</f>
        <v>3.7469321992618546E-5</v>
      </c>
      <c r="E20" s="68">
        <f t="shared" si="0"/>
        <v>3.7469321992618545E-3</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6.5675058234863362E-4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投入係数表!AF21</f>
        <v>2.1076493620847932E-5</v>
      </c>
      <c r="E21" s="68">
        <f t="shared" si="0"/>
        <v>2.1076493620847932E-3</v>
      </c>
      <c r="F21" s="67">
        <f>分析係数表!C24</f>
        <v>0.65025853558407531</v>
      </c>
      <c r="G21" s="68">
        <f t="shared" si="1"/>
        <v>1.3705169877139681E-3</v>
      </c>
      <c r="H21" s="68">
        <v>3.0782154897243005E-2</v>
      </c>
      <c r="I21" s="68">
        <f t="shared" si="2"/>
        <v>3.0782154897243005E-2</v>
      </c>
      <c r="J21" s="67">
        <f>分析係数表!G24</f>
        <v>0.20860957299762456</v>
      </c>
      <c r="K21" s="69">
        <f t="shared" si="3"/>
        <v>6.4214521890606007E-3</v>
      </c>
      <c r="L21" s="70"/>
      <c r="M21" s="71"/>
      <c r="N21" s="72">
        <f>分析係数表!H24</f>
        <v>1.012294301444671E-3</v>
      </c>
      <c r="O21" s="73">
        <f t="shared" si="4"/>
        <v>2.9156025852998493E-2</v>
      </c>
      <c r="P21" s="67">
        <f>分析係数表!C24</f>
        <v>0.65025853558407531</v>
      </c>
      <c r="Q21" s="73">
        <f t="shared" si="5"/>
        <v>1.895895467462224E-2</v>
      </c>
      <c r="R21" s="74">
        <v>3.9563147050130205E-2</v>
      </c>
      <c r="S21" s="75">
        <f t="shared" si="6"/>
        <v>7.0345301947373207E-2</v>
      </c>
      <c r="T21" s="76">
        <f>分析係数表!F24</f>
        <v>0.3934811577649211</v>
      </c>
      <c r="U21" s="77">
        <f t="shared" si="7"/>
        <v>2.7679550853575367E-2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投入係数表!AF22</f>
        <v>2.3418326245386591E-6</v>
      </c>
      <c r="E22" s="68">
        <f t="shared" si="0"/>
        <v>2.3418326245386591E-4</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1.2404260999007292E-2</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投入係数表!AF23</f>
        <v>1.9437210783670869E-4</v>
      </c>
      <c r="E23" s="68">
        <f t="shared" si="0"/>
        <v>1.9437210783670868E-2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0.27873049715368137</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投入係数表!AF24</f>
        <v>1.3582629222324221E-4</v>
      </c>
      <c r="E24" s="68">
        <f t="shared" si="0"/>
        <v>1.358262922232422E-2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0.26028598079870707</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投入係数表!AF25</f>
        <v>8.9621934541094482E-3</v>
      </c>
      <c r="E25" s="68">
        <f t="shared" si="0"/>
        <v>0.89621934541094483</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0.21155693759007888</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投入係数表!AF26</f>
        <v>2.9436836090450942E-3</v>
      </c>
      <c r="E26" s="68">
        <f t="shared" si="0"/>
        <v>0.29436836090450941</v>
      </c>
      <c r="F26" s="67">
        <f>分析係数表!C29</f>
        <v>0.21798273531536294</v>
      </c>
      <c r="G26" s="68">
        <f t="shared" si="1"/>
        <v>6.416722050026491E-2</v>
      </c>
      <c r="H26" s="68">
        <v>9.8765449659979368E-2</v>
      </c>
      <c r="I26" s="68">
        <f t="shared" si="2"/>
        <v>9.8765449659979368E-2</v>
      </c>
      <c r="J26" s="67">
        <f>分析係数表!G29</f>
        <v>0.25500731246508535</v>
      </c>
      <c r="K26" s="69">
        <f t="shared" si="3"/>
        <v>2.5185911882197015E-2</v>
      </c>
      <c r="L26" s="70"/>
      <c r="M26" s="71"/>
      <c r="N26" s="72">
        <f>分析係数表!H29</f>
        <v>1.0983971257521954E-2</v>
      </c>
      <c r="O26" s="73">
        <f t="shared" si="4"/>
        <v>0.31635953051979748</v>
      </c>
      <c r="P26" s="67">
        <f>分析係数表!C29</f>
        <v>0.21798273531536294</v>
      </c>
      <c r="Q26" s="73">
        <f t="shared" si="5"/>
        <v>6.8960915805789502E-2</v>
      </c>
      <c r="R26" s="74">
        <v>0.10636176666517631</v>
      </c>
      <c r="S26" s="75">
        <f t="shared" si="6"/>
        <v>0.20512721632515568</v>
      </c>
      <c r="T26" s="76">
        <f>分析係数表!F29</f>
        <v>0.40506035137493174</v>
      </c>
      <c r="U26" s="77">
        <f t="shared" si="7"/>
        <v>8.3088902321229188E-2</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投入係数表!AF27</f>
        <v>5.0630421342525806E-3</v>
      </c>
      <c r="E27" s="68">
        <f t="shared" si="0"/>
        <v>0.50630421342525811</v>
      </c>
      <c r="F27" s="67">
        <f>分析係数表!C30</f>
        <v>1</v>
      </c>
      <c r="G27" s="68">
        <f t="shared" si="1"/>
        <v>0.50630421342525811</v>
      </c>
      <c r="H27" s="68">
        <v>0.59575684394608031</v>
      </c>
      <c r="I27" s="68">
        <f t="shared" si="2"/>
        <v>0.59575684394608031</v>
      </c>
      <c r="J27" s="67">
        <f>分析係数表!G30</f>
        <v>0.34480244300890089</v>
      </c>
      <c r="K27" s="69">
        <f t="shared" si="3"/>
        <v>0.20541841523188101</v>
      </c>
      <c r="L27" s="70"/>
      <c r="M27" s="71"/>
      <c r="N27" s="72">
        <f>分析係数表!H30</f>
        <v>0</v>
      </c>
      <c r="O27" s="73">
        <f t="shared" si="4"/>
        <v>0</v>
      </c>
      <c r="P27" s="67">
        <f>分析係数表!C30</f>
        <v>1</v>
      </c>
      <c r="Q27" s="73">
        <f t="shared" si="5"/>
        <v>0</v>
      </c>
      <c r="R27" s="74">
        <v>0.17658758841152447</v>
      </c>
      <c r="S27" s="75">
        <f t="shared" si="6"/>
        <v>0.77234443235760475</v>
      </c>
      <c r="T27" s="76">
        <f>分析係数表!F30</f>
        <v>0.4506615325054556</v>
      </c>
      <c r="U27" s="77">
        <f t="shared" si="7"/>
        <v>0.34806592550833432</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投入係数表!AF28</f>
        <v>1.3479588586844522E-2</v>
      </c>
      <c r="E28" s="68">
        <f t="shared" si="0"/>
        <v>1.3479588586844522</v>
      </c>
      <c r="F28" s="67">
        <f>分析係数表!C31</f>
        <v>0.99579475994795519</v>
      </c>
      <c r="G28" s="68">
        <f t="shared" si="1"/>
        <v>1.3422903681034037</v>
      </c>
      <c r="H28" s="68">
        <v>1.6738538866608383</v>
      </c>
      <c r="I28" s="68">
        <f t="shared" si="2"/>
        <v>1.6738538866608383</v>
      </c>
      <c r="J28" s="67">
        <f>分析係数表!G31</f>
        <v>7.0701677135993485E-2</v>
      </c>
      <c r="K28" s="69">
        <f t="shared" si="3"/>
        <v>0.11834427706752243</v>
      </c>
      <c r="L28" s="70"/>
      <c r="M28" s="71"/>
      <c r="N28" s="72">
        <f>分析係数表!H31</f>
        <v>0.174828557104864</v>
      </c>
      <c r="O28" s="73">
        <f t="shared" si="4"/>
        <v>5.0353992149489954</v>
      </c>
      <c r="P28" s="67">
        <f>分析係数表!C31</f>
        <v>0.99579475994795519</v>
      </c>
      <c r="Q28" s="73">
        <f t="shared" si="5"/>
        <v>5.0142241524922566</v>
      </c>
      <c r="R28" s="74">
        <v>5.7388564922819594</v>
      </c>
      <c r="S28" s="75">
        <f t="shared" si="6"/>
        <v>7.4127103789427977</v>
      </c>
      <c r="T28" s="76">
        <f>分析係数表!F31</f>
        <v>0.32317167652288298</v>
      </c>
      <c r="U28" s="77">
        <f t="shared" si="7"/>
        <v>2.395578040741519</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投入係数表!AF29</f>
        <v>2.18258800607003E-3</v>
      </c>
      <c r="E29" s="68">
        <f t="shared" si="0"/>
        <v>0.21825880060700301</v>
      </c>
      <c r="F29" s="67">
        <f>分析係数表!C32</f>
        <v>0.99964031202931458</v>
      </c>
      <c r="G29" s="68">
        <f t="shared" si="1"/>
        <v>0.21818029554192844</v>
      </c>
      <c r="H29" s="68">
        <v>0.27077688691646989</v>
      </c>
      <c r="I29" s="68">
        <f t="shared" si="2"/>
        <v>0.27077688691646989</v>
      </c>
      <c r="J29" s="67">
        <f>分析係数表!G32</f>
        <v>0.14056358670308441</v>
      </c>
      <c r="K29" s="69">
        <f t="shared" si="3"/>
        <v>3.8061370421274499E-2</v>
      </c>
      <c r="L29" s="70"/>
      <c r="M29" s="71"/>
      <c r="N29" s="72">
        <f>分析係数表!H32</f>
        <v>5.58720937888101E-3</v>
      </c>
      <c r="O29" s="73">
        <f t="shared" si="4"/>
        <v>0.16092239269181943</v>
      </c>
      <c r="P29" s="67">
        <f>分析係数表!C32</f>
        <v>0.99964031202931458</v>
      </c>
      <c r="Q29" s="73">
        <f t="shared" si="5"/>
        <v>0.16086451084295428</v>
      </c>
      <c r="R29" s="74">
        <v>0.23408659631668136</v>
      </c>
      <c r="S29" s="75">
        <f t="shared" si="6"/>
        <v>0.50486348323315122</v>
      </c>
      <c r="T29" s="76">
        <f>分析係数表!F32</f>
        <v>0.48930784091666113</v>
      </c>
      <c r="U29" s="77">
        <f t="shared" si="7"/>
        <v>0.24703366093847817</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投入係数表!AF30</f>
        <v>5.8171122393540289E-3</v>
      </c>
      <c r="E30" s="68">
        <f t="shared" si="0"/>
        <v>0.58171122393540287</v>
      </c>
      <c r="F30" s="67">
        <f>分析係数表!C33</f>
        <v>0.86108134654879898</v>
      </c>
      <c r="G30" s="68">
        <f t="shared" si="1"/>
        <v>0.50090068400884669</v>
      </c>
      <c r="H30" s="68">
        <v>0.54931256318636257</v>
      </c>
      <c r="I30" s="68">
        <f t="shared" si="2"/>
        <v>0.54931256318636257</v>
      </c>
      <c r="J30" s="67">
        <f>分析係数表!G33</f>
        <v>0.50957339603627816</v>
      </c>
      <c r="K30" s="69">
        <f t="shared" si="3"/>
        <v>0.2799150683082674</v>
      </c>
      <c r="L30" s="70"/>
      <c r="M30" s="71"/>
      <c r="N30" s="72">
        <f>分析係数表!H33</f>
        <v>9.6636851302253027E-4</v>
      </c>
      <c r="O30" s="73">
        <f t="shared" si="4"/>
        <v>2.7833274680099135E-2</v>
      </c>
      <c r="P30" s="67">
        <f>分析係数表!C33</f>
        <v>0.86108134654879898</v>
      </c>
      <c r="Q30" s="73">
        <f t="shared" si="5"/>
        <v>2.3966713640402357E-2</v>
      </c>
      <c r="R30" s="74">
        <v>0.12727779363220365</v>
      </c>
      <c r="S30" s="75">
        <f t="shared" si="6"/>
        <v>0.67659035681856627</v>
      </c>
      <c r="T30" s="76">
        <f>分析係数表!F33</f>
        <v>0.6614299372109248</v>
      </c>
      <c r="U30" s="77">
        <f t="shared" si="7"/>
        <v>0.44751711722802151</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投入係数表!AF31</f>
        <v>1.0603818123911047E-2</v>
      </c>
      <c r="E31" s="68">
        <f t="shared" si="0"/>
        <v>1.0603818123911046</v>
      </c>
      <c r="F31" s="67">
        <f>分析係数表!C34</f>
        <v>0.32336264537596071</v>
      </c>
      <c r="G31" s="68">
        <f t="shared" si="1"/>
        <v>0.34288786796334325</v>
      </c>
      <c r="H31" s="68">
        <v>0.46734142656950545</v>
      </c>
      <c r="I31" s="68">
        <f t="shared" si="2"/>
        <v>0.46734142656950545</v>
      </c>
      <c r="J31" s="67">
        <f>分析係数表!G34</f>
        <v>0.42577322034702936</v>
      </c>
      <c r="K31" s="69">
        <f t="shared" si="3"/>
        <v>0.19898146419207308</v>
      </c>
      <c r="L31" s="70"/>
      <c r="M31" s="71"/>
      <c r="N31" s="72">
        <f>分析係数表!H34</f>
        <v>0.1563846962426603</v>
      </c>
      <c r="O31" s="73">
        <f t="shared" si="4"/>
        <v>4.5041804939109715</v>
      </c>
      <c r="P31" s="67">
        <f>分析係数表!C34</f>
        <v>0.32336264537596071</v>
      </c>
      <c r="Q31" s="73">
        <f t="shared" si="5"/>
        <v>1.456483719761853</v>
      </c>
      <c r="R31" s="74">
        <v>1.6406662157317147</v>
      </c>
      <c r="S31" s="75">
        <f t="shared" si="6"/>
        <v>2.10800764230122</v>
      </c>
      <c r="T31" s="76">
        <f>分析係数表!F34</f>
        <v>0.70466108064911737</v>
      </c>
      <c r="U31" s="77">
        <f t="shared" si="7"/>
        <v>1.4854309432405757</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投入係数表!AF32</f>
        <v>1.7179684133615602E-2</v>
      </c>
      <c r="E32" s="68">
        <f t="shared" si="0"/>
        <v>1.7179684133615603</v>
      </c>
      <c r="F32" s="67">
        <f>分析係数表!C35</f>
        <v>0.71309503437584931</v>
      </c>
      <c r="G32" s="68">
        <f t="shared" si="1"/>
        <v>1.2250747447826851</v>
      </c>
      <c r="H32" s="68">
        <v>1.5088978434471643</v>
      </c>
      <c r="I32" s="68">
        <f t="shared" si="2"/>
        <v>1.5088978434471643</v>
      </c>
      <c r="J32" s="67">
        <f>分析係数表!G35</f>
        <v>0.31495703902204752</v>
      </c>
      <c r="K32" s="69">
        <f t="shared" si="3"/>
        <v>0.47523799695887187</v>
      </c>
      <c r="L32" s="70"/>
      <c r="M32" s="71"/>
      <c r="N32" s="72">
        <f>分析係数表!H35</f>
        <v>4.5217953193592612E-2</v>
      </c>
      <c r="O32" s="73">
        <f t="shared" si="4"/>
        <v>1.3023641548219467</v>
      </c>
      <c r="P32" s="67">
        <f>分析係数表!C35</f>
        <v>0.71309503437584931</v>
      </c>
      <c r="Q32" s="73">
        <f t="shared" si="5"/>
        <v>0.92870941175263</v>
      </c>
      <c r="R32" s="74">
        <v>1.396041495516126</v>
      </c>
      <c r="S32" s="75">
        <f t="shared" si="6"/>
        <v>2.90493933896329</v>
      </c>
      <c r="T32" s="76">
        <f>分析係数表!F35</f>
        <v>0.6471226839613694</v>
      </c>
      <c r="U32" s="77">
        <f t="shared" si="7"/>
        <v>1.8798521417748906</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投入係数表!AF33</f>
        <v>1.7744065796129419E-2</v>
      </c>
      <c r="E33" s="68">
        <f t="shared" si="0"/>
        <v>1.774406579612942</v>
      </c>
      <c r="F33" s="67">
        <f>分析係数表!C36</f>
        <v>0.97060797996518033</v>
      </c>
      <c r="G33" s="68">
        <f t="shared" si="1"/>
        <v>1.7222531858750425</v>
      </c>
      <c r="H33" s="68">
        <v>1.9188209963947127</v>
      </c>
      <c r="I33" s="68">
        <f t="shared" si="2"/>
        <v>1.9188209963947127</v>
      </c>
      <c r="J33" s="67">
        <f>分析係数表!G36</f>
        <v>5.0335711627756477E-2</v>
      </c>
      <c r="K33" s="69">
        <f t="shared" si="3"/>
        <v>9.6585220339808611E-2</v>
      </c>
      <c r="L33" s="70"/>
      <c r="M33" s="71"/>
      <c r="N33" s="72">
        <f>分析係数表!H36</f>
        <v>0.16953071230897843</v>
      </c>
      <c r="O33" s="73">
        <f t="shared" si="4"/>
        <v>4.8828110796472615</v>
      </c>
      <c r="P33" s="67">
        <f>分析係数表!C36</f>
        <v>0.97060797996518033</v>
      </c>
      <c r="Q33" s="73">
        <f t="shared" si="5"/>
        <v>4.7392953985680295</v>
      </c>
      <c r="R33" s="74">
        <v>5.0238233711507911</v>
      </c>
      <c r="S33" s="75">
        <f t="shared" si="6"/>
        <v>6.9426443675455038</v>
      </c>
      <c r="T33" s="76">
        <f>分析係数表!F36</f>
        <v>0.84929702794091477</v>
      </c>
      <c r="U33" s="77">
        <f t="shared" si="7"/>
        <v>5.8963672274071284</v>
      </c>
      <c r="V33" s="78">
        <f>分析係数表!D36</f>
        <v>1.3965603714669384E-2</v>
      </c>
      <c r="W33" s="79">
        <f t="shared" si="8"/>
        <v>0</v>
      </c>
      <c r="X33" s="67">
        <f>分析係数表!E36</f>
        <v>6.2304842336876505E-3</v>
      </c>
      <c r="Y33" s="80">
        <f t="shared" si="9"/>
        <v>0</v>
      </c>
    </row>
    <row r="34" spans="1:25" x14ac:dyDescent="0.15">
      <c r="A34" s="6" t="s">
        <v>22</v>
      </c>
      <c r="B34" s="5" t="s">
        <v>373</v>
      </c>
      <c r="C34" s="66">
        <f>最終需要_まとめ!C35</f>
        <v>100</v>
      </c>
      <c r="D34" s="67">
        <f>投入係数表!AF34</f>
        <v>8.4767315510425836E-2</v>
      </c>
      <c r="E34" s="68">
        <f t="shared" si="0"/>
        <v>8.4767315510425831</v>
      </c>
      <c r="F34" s="67">
        <f>分析係数表!C37</f>
        <v>0.36942311263039118</v>
      </c>
      <c r="G34" s="68">
        <f t="shared" si="1"/>
        <v>3.1315005545183947</v>
      </c>
      <c r="H34" s="68">
        <v>3.3545018259218087</v>
      </c>
      <c r="I34" s="68">
        <f t="shared" si="2"/>
        <v>103.35450182592182</v>
      </c>
      <c r="J34" s="67">
        <f>分析係数表!G37</f>
        <v>0.39597111115274369</v>
      </c>
      <c r="K34" s="69">
        <f t="shared" si="3"/>
        <v>40.925396930648539</v>
      </c>
      <c r="L34" s="70"/>
      <c r="M34" s="71"/>
      <c r="N34" s="72">
        <f>分析係数表!H37</f>
        <v>4.1543568960461748E-2</v>
      </c>
      <c r="O34" s="73">
        <f t="shared" si="4"/>
        <v>1.1965348109817957</v>
      </c>
      <c r="P34" s="67">
        <f>分析係数表!C37</f>
        <v>0.36942311263039118</v>
      </c>
      <c r="Q34" s="73">
        <f t="shared" si="5"/>
        <v>0.44202761424351172</v>
      </c>
      <c r="R34" s="74">
        <v>0.63170414087930427</v>
      </c>
      <c r="S34" s="75">
        <f t="shared" si="6"/>
        <v>103.98620596680112</v>
      </c>
      <c r="T34" s="76">
        <f>分析係数表!F37</f>
        <v>0.66956741667759523</v>
      </c>
      <c r="U34" s="77">
        <f t="shared" si="7"/>
        <v>69.62577529929537</v>
      </c>
      <c r="V34" s="78">
        <f>分析係数表!D37</f>
        <v>7.9659778556307029E-2</v>
      </c>
      <c r="W34" s="79">
        <f t="shared" si="8"/>
        <v>8</v>
      </c>
      <c r="X34" s="67">
        <f>分析係数表!E37</f>
        <v>7.2943402589130152E-2</v>
      </c>
      <c r="Y34" s="80">
        <f t="shared" si="9"/>
        <v>8</v>
      </c>
    </row>
    <row r="35" spans="1:25" x14ac:dyDescent="0.15">
      <c r="A35" s="6" t="s">
        <v>23</v>
      </c>
      <c r="B35" s="5" t="s">
        <v>191</v>
      </c>
      <c r="C35" s="81"/>
      <c r="D35" s="67">
        <f>投入係数表!AF35</f>
        <v>1.1866065908537385E-2</v>
      </c>
      <c r="E35" s="68">
        <f t="shared" si="0"/>
        <v>1.1866065908537384</v>
      </c>
      <c r="F35" s="67">
        <f>分析係数表!C38</f>
        <v>0.27616293516884927</v>
      </c>
      <c r="G35" s="68">
        <f t="shared" si="1"/>
        <v>0.3276967590208702</v>
      </c>
      <c r="H35" s="68">
        <v>0.46952305365771208</v>
      </c>
      <c r="I35" s="68">
        <f t="shared" si="2"/>
        <v>0.46952305365771208</v>
      </c>
      <c r="J35" s="67">
        <f>分析係数表!G38</f>
        <v>0.16816004220594116</v>
      </c>
      <c r="K35" s="69">
        <f t="shared" si="3"/>
        <v>7.8955016519743237E-2</v>
      </c>
      <c r="L35" s="70"/>
      <c r="M35" s="71"/>
      <c r="N35" s="72">
        <f>分析係数表!H38</f>
        <v>1.978405886979525E-2</v>
      </c>
      <c r="O35" s="73">
        <f t="shared" si="4"/>
        <v>0.56981900526535956</v>
      </c>
      <c r="P35" s="67">
        <f>分析係数表!C38</f>
        <v>0.27616293516884927</v>
      </c>
      <c r="Q35" s="73">
        <f t="shared" si="5"/>
        <v>0.15736288900907566</v>
      </c>
      <c r="R35" s="74">
        <v>0.27146300109735128</v>
      </c>
      <c r="S35" s="75">
        <f t="shared" si="6"/>
        <v>0.74098605475506329</v>
      </c>
      <c r="T35" s="76">
        <f>分析係数表!F38</f>
        <v>0.50796041491163135</v>
      </c>
      <c r="U35" s="77">
        <f t="shared" si="7"/>
        <v>0.37639158381711474</v>
      </c>
      <c r="V35" s="78">
        <f>分析係数表!D38</f>
        <v>3.920217156374714E-2</v>
      </c>
      <c r="W35" s="79">
        <f t="shared" si="8"/>
        <v>0</v>
      </c>
      <c r="X35" s="67">
        <f>分析係数表!E38</f>
        <v>4.2827117317199771E-2</v>
      </c>
      <c r="Y35" s="80">
        <f t="shared" si="9"/>
        <v>0</v>
      </c>
    </row>
    <row r="36" spans="1:25" x14ac:dyDescent="0.15">
      <c r="A36" s="6" t="s">
        <v>24</v>
      </c>
      <c r="B36" s="5" t="s">
        <v>39</v>
      </c>
      <c r="C36" s="81"/>
      <c r="D36" s="67">
        <f>投入係数表!AF36</f>
        <v>0</v>
      </c>
      <c r="E36" s="68">
        <f t="shared" si="0"/>
        <v>0</v>
      </c>
      <c r="F36" s="67">
        <f>分析係数表!C39</f>
        <v>1</v>
      </c>
      <c r="G36" s="68">
        <f t="shared" si="1"/>
        <v>0</v>
      </c>
      <c r="H36" s="68">
        <v>7.4913317527068923E-2</v>
      </c>
      <c r="I36" s="68">
        <f t="shared" si="2"/>
        <v>7.4913317527068923E-2</v>
      </c>
      <c r="J36" s="67">
        <f>分析係数表!G39</f>
        <v>0.35248448442068531</v>
      </c>
      <c r="K36" s="69">
        <f t="shared" si="3"/>
        <v>2.6405782104771978E-2</v>
      </c>
      <c r="L36" s="70"/>
      <c r="M36" s="71"/>
      <c r="N36" s="72">
        <f>分析係数表!H39</f>
        <v>3.7835784153932967E-3</v>
      </c>
      <c r="O36" s="73">
        <f t="shared" si="4"/>
        <v>0.10897434662886273</v>
      </c>
      <c r="P36" s="67">
        <f>分析係数表!C39</f>
        <v>1</v>
      </c>
      <c r="Q36" s="73">
        <f t="shared" si="5"/>
        <v>0.10897434662886273</v>
      </c>
      <c r="R36" s="74">
        <v>0.1151147542862469</v>
      </c>
      <c r="S36" s="75">
        <f t="shared" si="6"/>
        <v>0.19002807181331582</v>
      </c>
      <c r="T36" s="76">
        <f>分析係数表!F39</f>
        <v>0.70432763167329249</v>
      </c>
      <c r="U36" s="77">
        <f t="shared" si="7"/>
        <v>0.13384202177171509</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投入係数表!AF37</f>
        <v>1.1732581448938681E-3</v>
      </c>
      <c r="E37" s="68">
        <f t="shared" si="0"/>
        <v>0.11732581448938681</v>
      </c>
      <c r="F37" s="67">
        <f>分析係数表!C40</f>
        <v>0.8594947788612175</v>
      </c>
      <c r="G37" s="68">
        <f t="shared" si="1"/>
        <v>0.10084092497926775</v>
      </c>
      <c r="H37" s="68">
        <v>0.10755751805553183</v>
      </c>
      <c r="I37" s="68">
        <f t="shared" si="2"/>
        <v>0.10755751805553183</v>
      </c>
      <c r="J37" s="67">
        <f>分析係数表!G40</f>
        <v>0.52539426735800443</v>
      </c>
      <c r="K37" s="69">
        <f t="shared" si="3"/>
        <v>5.6510103397631482E-2</v>
      </c>
      <c r="L37" s="70"/>
      <c r="M37" s="71"/>
      <c r="N37" s="72">
        <f>分析係数表!H40</f>
        <v>2.8625897198815951E-2</v>
      </c>
      <c r="O37" s="73">
        <f t="shared" si="4"/>
        <v>0.82448098107719392</v>
      </c>
      <c r="P37" s="67">
        <f>分析係数表!C40</f>
        <v>0.8594947788612175</v>
      </c>
      <c r="Q37" s="73">
        <f t="shared" si="5"/>
        <v>0.70863709850622247</v>
      </c>
      <c r="R37" s="74">
        <v>0.71188611835538507</v>
      </c>
      <c r="S37" s="75">
        <f t="shared" si="6"/>
        <v>0.81944363641091689</v>
      </c>
      <c r="T37" s="76">
        <f>分析係数表!F40</f>
        <v>0.72756745394375155</v>
      </c>
      <c r="U37" s="77">
        <f t="shared" si="7"/>
        <v>0.59620052019390002</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投入係数表!AF38</f>
        <v>8.6179440583022645E-4</v>
      </c>
      <c r="E38" s="68">
        <f t="shared" si="0"/>
        <v>8.617944058302264E-2</v>
      </c>
      <c r="F38" s="67">
        <f>分析係数表!C41</f>
        <v>0.99990471917963208</v>
      </c>
      <c r="G38" s="68">
        <f t="shared" si="1"/>
        <v>8.6171229335225044E-2</v>
      </c>
      <c r="H38" s="68">
        <v>9.271580566069676E-2</v>
      </c>
      <c r="I38" s="68">
        <f t="shared" si="2"/>
        <v>9.271580566069676E-2</v>
      </c>
      <c r="J38" s="67">
        <f>分析係数表!G41</f>
        <v>0.44685264209908465</v>
      </c>
      <c r="K38" s="69">
        <f t="shared" si="3"/>
        <v>4.1430302723827618E-2</v>
      </c>
      <c r="L38" s="70"/>
      <c r="M38" s="71"/>
      <c r="N38" s="72">
        <f>分析係数表!H41</f>
        <v>4.1570867506027356E-2</v>
      </c>
      <c r="O38" s="73">
        <f t="shared" si="4"/>
        <v>1.1973210616789738</v>
      </c>
      <c r="P38" s="67">
        <f>分析係数表!C41</f>
        <v>0.99990471917963208</v>
      </c>
      <c r="Q38" s="73">
        <f t="shared" si="5"/>
        <v>1.1972069799459732</v>
      </c>
      <c r="R38" s="74">
        <v>1.2243070576492359</v>
      </c>
      <c r="S38" s="75">
        <f t="shared" si="6"/>
        <v>1.3170228633099326</v>
      </c>
      <c r="T38" s="76">
        <f>分析係数表!F41</f>
        <v>0.55239581515617808</v>
      </c>
      <c r="U38" s="77">
        <f t="shared" si="7"/>
        <v>0.72751791815741396</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投入係数表!AF39</f>
        <v>1.4659872229612005E-3</v>
      </c>
      <c r="E39" s="68">
        <f>$C$34*D39</f>
        <v>0.14659872229612006</v>
      </c>
      <c r="F39" s="67">
        <f>分析係数表!C42</f>
        <v>0.63104308840742951</v>
      </c>
      <c r="G39" s="68">
        <f>E39*F39</f>
        <v>9.2510110474326696E-2</v>
      </c>
      <c r="H39" s="68">
        <v>0.10960451712962392</v>
      </c>
      <c r="I39" s="68">
        <f>C39+H39</f>
        <v>0.10960451712962392</v>
      </c>
      <c r="J39" s="67">
        <f>分析係数表!G42</f>
        <v>0.48778127268328092</v>
      </c>
      <c r="K39" s="69">
        <f>I39*J39</f>
        <v>5.3463030857324421E-2</v>
      </c>
      <c r="L39" s="70"/>
      <c r="M39" s="71"/>
      <c r="N39" s="72">
        <f>分析係数表!H42</f>
        <v>1.0655104073296274E-2</v>
      </c>
      <c r="O39" s="73">
        <f t="shared" si="4"/>
        <v>0.3068875221208538</v>
      </c>
      <c r="P39" s="67">
        <f>分析係数表!C42</f>
        <v>0.63104308840742951</v>
      </c>
      <c r="Q39" s="73">
        <f>O39*P39</f>
        <v>0.19365924975284693</v>
      </c>
      <c r="R39" s="74">
        <v>0.21106884260356554</v>
      </c>
      <c r="S39" s="75">
        <f>I39+R39</f>
        <v>0.32067335973318944</v>
      </c>
      <c r="T39" s="76">
        <f>分析係数表!F42</f>
        <v>0.56029864159552034</v>
      </c>
      <c r="U39" s="77">
        <f>S39*T39</f>
        <v>0.17967284785437768</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投入係数表!AF40</f>
        <v>6.5983476029001259E-2</v>
      </c>
      <c r="E40" s="68">
        <f>$C$34*D40</f>
        <v>6.5983476029001258</v>
      </c>
      <c r="F40" s="67">
        <f>分析係数表!C43</f>
        <v>0.62059958859811692</v>
      </c>
      <c r="G40" s="68">
        <f>E40*F40</f>
        <v>4.094931807787189</v>
      </c>
      <c r="H40" s="68">
        <v>5.062330153363642</v>
      </c>
      <c r="I40" s="68">
        <f>C40+H40</f>
        <v>5.062330153363642</v>
      </c>
      <c r="J40" s="67">
        <f>分析係数表!G43</f>
        <v>0.36935703048307378</v>
      </c>
      <c r="K40" s="69">
        <f>I40*J40</f>
        <v>1.8698072327713182</v>
      </c>
      <c r="L40" s="70"/>
      <c r="M40" s="71"/>
      <c r="N40" s="72">
        <f>分析係数表!H43</f>
        <v>1.5056593096551102E-2</v>
      </c>
      <c r="O40" s="73">
        <f t="shared" si="4"/>
        <v>0.4336588845305443</v>
      </c>
      <c r="P40" s="67">
        <f>分析係数表!C43</f>
        <v>0.62059958859811692</v>
      </c>
      <c r="Q40" s="73">
        <f>O40*P40</f>
        <v>0.26912852533157411</v>
      </c>
      <c r="R40" s="74">
        <v>1.0836973103635015</v>
      </c>
      <c r="S40" s="75">
        <f>I40+R40</f>
        <v>6.1460274637271439</v>
      </c>
      <c r="T40" s="76">
        <f>分析係数表!F43</f>
        <v>0.6240370889543333</v>
      </c>
      <c r="U40" s="77">
        <f>S40*T40</f>
        <v>3.8353490870976712</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投入係数表!AF41</f>
        <v>7.6812110084868018E-4</v>
      </c>
      <c r="E41" s="68">
        <f>$C$34*D41</f>
        <v>7.6812110084868018E-2</v>
      </c>
      <c r="F41" s="67">
        <f>分析係数表!C44</f>
        <v>0.64669075076632776</v>
      </c>
      <c r="G41" s="68">
        <f>E41*F41</f>
        <v>4.9673681138729116E-2</v>
      </c>
      <c r="H41" s="68">
        <v>6.0905185890584808E-2</v>
      </c>
      <c r="I41" s="68">
        <f>C41+H41</f>
        <v>6.0905185890584808E-2</v>
      </c>
      <c r="J41" s="67">
        <f>分析係数表!G44</f>
        <v>0.2706786499583716</v>
      </c>
      <c r="K41" s="69">
        <f>I41*J41</f>
        <v>1.6485733492327157E-2</v>
      </c>
      <c r="L41" s="70"/>
      <c r="M41" s="71"/>
      <c r="N41" s="72">
        <f>分析係数表!H44</f>
        <v>0.11660878839741158</v>
      </c>
      <c r="O41" s="73">
        <f t="shared" si="4"/>
        <v>3.3585577280734977</v>
      </c>
      <c r="P41" s="67">
        <f>分析係数表!C44</f>
        <v>0.64669075076632776</v>
      </c>
      <c r="Q41" s="73">
        <f>O41*P41</f>
        <v>2.1719482186599022</v>
      </c>
      <c r="R41" s="74">
        <v>2.2124436167618167</v>
      </c>
      <c r="S41" s="75">
        <f>I41+R41</f>
        <v>2.2733488026524014</v>
      </c>
      <c r="T41" s="76">
        <f>分析係数表!F44</f>
        <v>0.52072668274875644</v>
      </c>
      <c r="U41" s="77">
        <f>S41*T41</f>
        <v>1.1837933807360423</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投入係数表!AF42</f>
        <v>2.9624182700414038E-3</v>
      </c>
      <c r="E42" s="68">
        <f>$C$34*D42</f>
        <v>0.29624182700414037</v>
      </c>
      <c r="F42" s="67">
        <f>分析係数表!C45</f>
        <v>1</v>
      </c>
      <c r="G42" s="68">
        <f>E42*F42</f>
        <v>0.29624182700414037</v>
      </c>
      <c r="H42" s="68">
        <v>0.33669293755980262</v>
      </c>
      <c r="I42" s="68">
        <f>C42+H42</f>
        <v>0.33669293755980262</v>
      </c>
      <c r="J42" s="67">
        <f>分析係数表!G45</f>
        <v>0</v>
      </c>
      <c r="K42" s="69">
        <f>I42*J42</f>
        <v>0</v>
      </c>
      <c r="L42" s="70"/>
      <c r="M42" s="71"/>
      <c r="N42" s="72">
        <f>分析係数表!H45</f>
        <v>0</v>
      </c>
      <c r="O42" s="73">
        <f t="shared" si="4"/>
        <v>0</v>
      </c>
      <c r="P42" s="67">
        <f>分析係数表!C45</f>
        <v>1</v>
      </c>
      <c r="Q42" s="73">
        <f>O42*P42</f>
        <v>0</v>
      </c>
      <c r="R42" s="74">
        <v>3.7822292094644827E-2</v>
      </c>
      <c r="S42" s="75">
        <f>I42+R42</f>
        <v>0.37451522965444745</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投入係数表!AF43</f>
        <v>3.7726923581317797E-3</v>
      </c>
      <c r="E43" s="68">
        <f>$C$34*D43</f>
        <v>0.37726923581317795</v>
      </c>
      <c r="F43" s="67">
        <f>分析係数表!C46</f>
        <v>0.9523590920683499</v>
      </c>
      <c r="G43" s="68">
        <f>E43*F43</f>
        <v>0.35929578688435837</v>
      </c>
      <c r="H43" s="68">
        <v>0.39489206979016989</v>
      </c>
      <c r="I43" s="68">
        <f>C43+H43</f>
        <v>0.39489206979016989</v>
      </c>
      <c r="J43" s="67">
        <f>分析係数表!G46</f>
        <v>9.2904052538843509E-3</v>
      </c>
      <c r="K43" s="69">
        <f>I43*J43</f>
        <v>3.6687073598958599E-3</v>
      </c>
      <c r="L43" s="70"/>
      <c r="M43" s="71"/>
      <c r="N43" s="72">
        <f>分析係数表!H46</f>
        <v>3.275825467872984E-5</v>
      </c>
      <c r="O43" s="73">
        <f t="shared" si="4"/>
        <v>9.4350083661353008E-4</v>
      </c>
      <c r="P43" s="67">
        <f>分析係数表!C46</f>
        <v>0.9523590920683499</v>
      </c>
      <c r="Q43" s="73">
        <f>O43*P43</f>
        <v>8.9855160012299008E-4</v>
      </c>
      <c r="R43" s="74">
        <v>3.2368053761651673E-2</v>
      </c>
      <c r="S43" s="75">
        <f>I43+R43</f>
        <v>0.42726012355182158</v>
      </c>
      <c r="T43" s="76">
        <f>分析係数表!F46</f>
        <v>0.3134710876181323</v>
      </c>
      <c r="U43" s="77">
        <f>S43*T43</f>
        <v>0.13393369562564711</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投入係数表!AF44</f>
        <v>0.31015699645914907</v>
      </c>
      <c r="E44" s="82">
        <f>SUM(E5:E43)</f>
        <v>31.015699645914911</v>
      </c>
      <c r="F44" s="83">
        <f>分析係数表!C47</f>
        <v>0.46786164393083407</v>
      </c>
      <c r="G44" s="82">
        <f>SUM(G5:G43)</f>
        <v>15.389564078925908</v>
      </c>
      <c r="H44" s="82">
        <f>SUM(H5:H43)</f>
        <v>18.315163488474777</v>
      </c>
      <c r="I44" s="82">
        <f>SUM(I5:I43)</f>
        <v>118.31516348847479</v>
      </c>
      <c r="J44" s="83">
        <f>分析係数表!G47</f>
        <v>0.21497759441460212</v>
      </c>
      <c r="K44" s="84">
        <f>SUM(K5:K43)</f>
        <v>44.608042781126734</v>
      </c>
      <c r="L44" s="85">
        <f>最終需要_まとめ!$L$34</f>
        <v>0.64566666666666661</v>
      </c>
      <c r="M44" s="82">
        <f>K44*L44</f>
        <v>28.801926289014158</v>
      </c>
      <c r="N44" s="86">
        <f>分析係数表!H47</f>
        <v>1</v>
      </c>
      <c r="O44" s="87">
        <f>SUM(O5:O43)</f>
        <v>28.801926289014155</v>
      </c>
      <c r="P44" s="83">
        <f>分析係数表!C47</f>
        <v>0.46786164393083407</v>
      </c>
      <c r="Q44" s="87">
        <f>SUM(Q5:Q43)</f>
        <v>18.496118981716915</v>
      </c>
      <c r="R44" s="82">
        <f>SUM(R5:R43)</f>
        <v>22.19199163582336</v>
      </c>
      <c r="S44" s="88">
        <f>SUM(S5:S43)</f>
        <v>140.50715512429815</v>
      </c>
      <c r="T44" s="89">
        <f>分析係数表!F47</f>
        <v>0.45241141751681985</v>
      </c>
      <c r="U44" s="90">
        <f>SUM(U5:U43)</f>
        <v>90.373973013928392</v>
      </c>
      <c r="V44" s="91">
        <f>分析係数表!D47</f>
        <v>5.5289104631778725E-2</v>
      </c>
      <c r="W44" s="92">
        <f>SUM(W5:W43)</f>
        <v>9</v>
      </c>
      <c r="X44" s="83">
        <f>分析係数表!E47</f>
        <v>4.6297221440055228E-2</v>
      </c>
      <c r="Y44" s="93">
        <f>SUM(Y5:Y43)</f>
        <v>9</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287</v>
      </c>
      <c r="S2" s="3" t="s">
        <v>150</v>
      </c>
      <c r="U2" s="55" t="s">
        <v>207</v>
      </c>
      <c r="W2" s="3" t="s">
        <v>127</v>
      </c>
      <c r="Y2" s="3" t="s">
        <v>151</v>
      </c>
    </row>
    <row r="3" spans="1:25" ht="45" x14ac:dyDescent="0.15">
      <c r="B3" s="56"/>
      <c r="C3" s="57" t="s">
        <v>225</v>
      </c>
      <c r="D3" s="57" t="s">
        <v>229</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投入係数表!AG5</f>
        <v>0</v>
      </c>
      <c r="E5" s="68">
        <f t="shared" ref="E5:E38" si="0">$C$35*D5</f>
        <v>0</v>
      </c>
      <c r="F5" s="67">
        <f>分析係数表!C8</f>
        <v>0.17777947964604235</v>
      </c>
      <c r="G5" s="68">
        <f t="shared" ref="G5:G38" si="1">E5*F5</f>
        <v>0</v>
      </c>
      <c r="H5" s="68">
        <f t="array" ref="H5:H43">MMULT(逆行列係数!C5:AO43,'31'!G5:G43)</f>
        <v>3.7779625852337687E-3</v>
      </c>
      <c r="I5" s="68">
        <f t="shared" ref="I5:I38" si="2">C5+H5</f>
        <v>3.7779625852337687E-3</v>
      </c>
      <c r="J5" s="67">
        <f>分析係数表!G8</f>
        <v>0.11983669088190757</v>
      </c>
      <c r="K5" s="69">
        <f t="shared" ref="K5:K38" si="3">I5*J5</f>
        <v>4.5273853449007151E-4</v>
      </c>
      <c r="L5" s="70" t="s">
        <v>185</v>
      </c>
      <c r="M5" s="71" t="s">
        <v>185</v>
      </c>
      <c r="N5" s="72">
        <f>分析係数表!H8</f>
        <v>9.9318531954874535E-3</v>
      </c>
      <c r="O5" s="73">
        <f t="shared" ref="O5:O43" si="4">$M$44*N5</f>
        <v>0.1555154373118072</v>
      </c>
      <c r="P5" s="67">
        <f>分析係数表!C8</f>
        <v>0.17777947964604235</v>
      </c>
      <c r="Q5" s="73">
        <f t="shared" ref="Q5:Q38" si="5">O5*P5</f>
        <v>2.7647453522219801E-2</v>
      </c>
      <c r="R5" s="74">
        <f t="array" ref="R5:R43">MMULT(逆行列係数!C5:AO43,'31'!Q5:Q43)</f>
        <v>4.6728735220841963E-2</v>
      </c>
      <c r="S5" s="75">
        <f t="shared" ref="S5:S38" si="6">I5+R5</f>
        <v>5.050669780607573E-2</v>
      </c>
      <c r="T5" s="76">
        <f>分析係数表!F8</f>
        <v>0.45371949933871308</v>
      </c>
      <c r="U5" s="77">
        <f t="shared" ref="U5:U38" si="7">S5*T5</f>
        <v>2.2915873641824357E-2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投入係数表!AG6</f>
        <v>0</v>
      </c>
      <c r="E6" s="68">
        <f t="shared" si="0"/>
        <v>0</v>
      </c>
      <c r="F6" s="67">
        <f>分析係数表!C9</f>
        <v>0.42124201973302378</v>
      </c>
      <c r="G6" s="68">
        <f t="shared" si="1"/>
        <v>0</v>
      </c>
      <c r="H6" s="68">
        <v>3.4491360323223078E-3</v>
      </c>
      <c r="I6" s="68">
        <f t="shared" si="2"/>
        <v>3.4491360323223078E-3</v>
      </c>
      <c r="J6" s="67">
        <f>分析係数表!G9</f>
        <v>0.24981720692176457</v>
      </c>
      <c r="K6" s="69">
        <f t="shared" si="3"/>
        <v>8.6165352988797604E-4</v>
      </c>
      <c r="L6" s="70"/>
      <c r="M6" s="71"/>
      <c r="N6" s="72">
        <f>分析係数表!H9</f>
        <v>5.1224917855464795E-4</v>
      </c>
      <c r="O6" s="73">
        <f t="shared" si="4"/>
        <v>8.0209255460738059E-3</v>
      </c>
      <c r="P6" s="67">
        <f>分析係数表!C9</f>
        <v>0.42124201973302378</v>
      </c>
      <c r="Q6" s="73">
        <f t="shared" si="5"/>
        <v>3.3787508771563365E-3</v>
      </c>
      <c r="R6" s="74">
        <v>4.4698071927524643E-3</v>
      </c>
      <c r="S6" s="75">
        <f t="shared" si="6"/>
        <v>7.9189432250747725E-3</v>
      </c>
      <c r="T6" s="76">
        <f>分析係数表!F9</f>
        <v>0.68072142334876917</v>
      </c>
      <c r="U6" s="77">
        <f t="shared" si="7"/>
        <v>5.390594303590992E-3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投入係数表!AG7</f>
        <v>0</v>
      </c>
      <c r="E7" s="68">
        <f t="shared" si="0"/>
        <v>0</v>
      </c>
      <c r="F7" s="67">
        <f>分析係数表!C10</f>
        <v>0.36396764732023823</v>
      </c>
      <c r="G7" s="68">
        <f t="shared" si="1"/>
        <v>0</v>
      </c>
      <c r="H7" s="68">
        <v>2.1813477801534719E-3</v>
      </c>
      <c r="I7" s="68">
        <f t="shared" si="2"/>
        <v>2.1813477801534719E-3</v>
      </c>
      <c r="J7" s="67">
        <f>分析係数表!G10</f>
        <v>0.17997125059894586</v>
      </c>
      <c r="K7" s="69">
        <f t="shared" si="3"/>
        <v>3.9257988798545475E-4</v>
      </c>
      <c r="L7" s="70"/>
      <c r="M7" s="71"/>
      <c r="N7" s="72">
        <f>分析係数表!H10</f>
        <v>1.1645238378928864E-3</v>
      </c>
      <c r="O7" s="73">
        <f t="shared" si="4"/>
        <v>1.8234405034522651E-2</v>
      </c>
      <c r="P7" s="67">
        <f>分析係数表!C10</f>
        <v>0.36396764732023823</v>
      </c>
      <c r="Q7" s="73">
        <f t="shared" si="5"/>
        <v>6.6367335006995163E-3</v>
      </c>
      <c r="R7" s="74">
        <v>1.3564622318496122E-2</v>
      </c>
      <c r="S7" s="75">
        <f t="shared" si="6"/>
        <v>1.5745970098649593E-2</v>
      </c>
      <c r="T7" s="76">
        <f>分析係数表!F10</f>
        <v>0.526018207954001</v>
      </c>
      <c r="U7" s="77">
        <f t="shared" si="7"/>
        <v>8.2826669737889429E-3</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投入係数表!AG8</f>
        <v>0</v>
      </c>
      <c r="E8" s="68">
        <f t="shared" si="0"/>
        <v>0</v>
      </c>
      <c r="F8" s="67">
        <f>分析係数表!C11</f>
        <v>1.3444674968404846E-2</v>
      </c>
      <c r="G8" s="68">
        <f t="shared" si="1"/>
        <v>0</v>
      </c>
      <c r="H8" s="68">
        <v>5.2287859524013441E-3</v>
      </c>
      <c r="I8" s="68">
        <f t="shared" si="2"/>
        <v>5.2287859524013441E-3</v>
      </c>
      <c r="J8" s="67">
        <f>分析係数表!G11</f>
        <v>0.34123955862637928</v>
      </c>
      <c r="K8" s="69">
        <f t="shared" si="3"/>
        <v>1.7842686105492469E-3</v>
      </c>
      <c r="L8" s="70"/>
      <c r="M8" s="71"/>
      <c r="N8" s="72">
        <f>分析係数表!H11</f>
        <v>-1.9911880294914216E-5</v>
      </c>
      <c r="O8" s="73">
        <f t="shared" si="4"/>
        <v>-3.1178519364048654E-4</v>
      </c>
      <c r="P8" s="67">
        <f>分析係数表!C11</f>
        <v>1.3444674968404846E-2</v>
      </c>
      <c r="Q8" s="73">
        <f t="shared" si="5"/>
        <v>-4.1918505884575074E-6</v>
      </c>
      <c r="R8" s="74">
        <v>1.4988551241543408E-2</v>
      </c>
      <c r="S8" s="75">
        <f t="shared" si="6"/>
        <v>2.0217337193944751E-2</v>
      </c>
      <c r="T8" s="76">
        <f>分析係数表!F11</f>
        <v>0.57409508095287198</v>
      </c>
      <c r="U8" s="77">
        <f t="shared" si="7"/>
        <v>1.1606673833009222E-2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投入係数表!AG9</f>
        <v>0</v>
      </c>
      <c r="E9" s="68">
        <f t="shared" si="0"/>
        <v>0</v>
      </c>
      <c r="F9" s="67">
        <f>分析係数表!C12</f>
        <v>0.28285269962977577</v>
      </c>
      <c r="G9" s="68">
        <f t="shared" si="1"/>
        <v>0</v>
      </c>
      <c r="H9" s="68">
        <v>2.7672236347273803E-2</v>
      </c>
      <c r="I9" s="68">
        <f t="shared" si="2"/>
        <v>2.7672236347273803E-2</v>
      </c>
      <c r="J9" s="67">
        <f>分析係数表!G12</f>
        <v>0.13743688539340115</v>
      </c>
      <c r="K9" s="69">
        <f t="shared" si="3"/>
        <v>3.8031859754393796E-3</v>
      </c>
      <c r="L9" s="70"/>
      <c r="M9" s="71"/>
      <c r="N9" s="72">
        <f>分析係数表!H12</f>
        <v>7.6503049889858399E-2</v>
      </c>
      <c r="O9" s="73">
        <f t="shared" si="4"/>
        <v>1.1979038579339785</v>
      </c>
      <c r="P9" s="67">
        <f>分析係数表!C12</f>
        <v>0.28285269962977577</v>
      </c>
      <c r="Q9" s="73">
        <f t="shared" si="5"/>
        <v>0.33883034011354918</v>
      </c>
      <c r="R9" s="74">
        <v>0.41254743888889556</v>
      </c>
      <c r="S9" s="75">
        <f t="shared" si="6"/>
        <v>0.44021967523616934</v>
      </c>
      <c r="T9" s="76">
        <f>分析係数表!F12</f>
        <v>0.33885954419874881</v>
      </c>
      <c r="U9" s="77">
        <f t="shared" si="7"/>
        <v>0.14917263849784956</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投入係数表!AG10</f>
        <v>8.6794475786894029E-4</v>
      </c>
      <c r="E10" s="68">
        <f t="shared" si="0"/>
        <v>8.6794475786894032E-2</v>
      </c>
      <c r="F10" s="67">
        <f>分析係数表!C13</f>
        <v>8.2857707463935726E-2</v>
      </c>
      <c r="G10" s="68">
        <f t="shared" si="1"/>
        <v>7.1915912842361179E-3</v>
      </c>
      <c r="H10" s="68">
        <v>1.2405501137964384E-2</v>
      </c>
      <c r="I10" s="68">
        <f t="shared" si="2"/>
        <v>1.2405501137964384E-2</v>
      </c>
      <c r="J10" s="67">
        <f>分析係数表!G13</f>
        <v>0.24536311575828371</v>
      </c>
      <c r="K10" s="69">
        <f t="shared" si="3"/>
        <v>3.0438524117538755E-3</v>
      </c>
      <c r="L10" s="70"/>
      <c r="M10" s="71"/>
      <c r="N10" s="72">
        <f>分析係数表!H13</f>
        <v>1.5229376832013421E-2</v>
      </c>
      <c r="O10" s="73">
        <f t="shared" si="4"/>
        <v>0.23846538520051405</v>
      </c>
      <c r="P10" s="67">
        <f>分析係数表!C13</f>
        <v>8.2857707463935726E-2</v>
      </c>
      <c r="Q10" s="73">
        <f t="shared" si="5"/>
        <v>1.975869512721894E-2</v>
      </c>
      <c r="R10" s="74">
        <v>2.1881780116212259E-2</v>
      </c>
      <c r="S10" s="75">
        <f t="shared" si="6"/>
        <v>3.4287281254176641E-2</v>
      </c>
      <c r="T10" s="76">
        <f>分析係数表!F13</f>
        <v>0.38525314111513148</v>
      </c>
      <c r="U10" s="77">
        <f t="shared" si="7"/>
        <v>1.3209282803469516E-2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投入係数表!AG11</f>
        <v>9.2836052042648415E-3</v>
      </c>
      <c r="E11" s="68">
        <f t="shared" si="0"/>
        <v>0.9283605204264842</v>
      </c>
      <c r="F11" s="67">
        <f>分析係数表!C14</f>
        <v>0.18904232356765083</v>
      </c>
      <c r="G11" s="68">
        <f t="shared" si="1"/>
        <v>0.17549942988989614</v>
      </c>
      <c r="H11" s="68">
        <v>0.26783779620199438</v>
      </c>
      <c r="I11" s="68">
        <f t="shared" si="2"/>
        <v>0.26783779620199438</v>
      </c>
      <c r="J11" s="67">
        <f>分析係数表!G14</f>
        <v>0.16324783844948645</v>
      </c>
      <c r="K11" s="69">
        <f t="shared" si="3"/>
        <v>4.3723941285049653E-2</v>
      </c>
      <c r="L11" s="70"/>
      <c r="M11" s="71"/>
      <c r="N11" s="72">
        <f>分析係数表!H14</f>
        <v>1.012936620163862E-3</v>
      </c>
      <c r="O11" s="73">
        <f t="shared" si="4"/>
        <v>1.5860814528098302E-2</v>
      </c>
      <c r="P11" s="67">
        <f>分析係数表!C14</f>
        <v>0.18904232356765083</v>
      </c>
      <c r="Q11" s="73">
        <f t="shared" si="5"/>
        <v>2.9983652320672563E-3</v>
      </c>
      <c r="R11" s="74">
        <v>1.7324051530634738E-2</v>
      </c>
      <c r="S11" s="75">
        <f t="shared" si="6"/>
        <v>0.28516184773262909</v>
      </c>
      <c r="T11" s="76">
        <f>分析係数表!F14</f>
        <v>0.31391081065397786</v>
      </c>
      <c r="U11" s="77">
        <f t="shared" si="7"/>
        <v>8.9515386789335794E-2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投入係数表!AG12</f>
        <v>7.2328729822411693E-4</v>
      </c>
      <c r="E12" s="68">
        <f t="shared" si="0"/>
        <v>7.2328729822411689E-2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0.10616285843458567</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投入係数表!AG13</f>
        <v>7.3179656055616534E-4</v>
      </c>
      <c r="E13" s="68">
        <f t="shared" si="0"/>
        <v>7.3179656055616535E-2</v>
      </c>
      <c r="F13" s="67">
        <f>分析係数表!C16</f>
        <v>0.18624360370728099</v>
      </c>
      <c r="G13" s="68">
        <f t="shared" si="1"/>
        <v>1.3629242861857372E-2</v>
      </c>
      <c r="H13" s="68">
        <v>4.1749961256616383E-2</v>
      </c>
      <c r="I13" s="68">
        <f t="shared" si="2"/>
        <v>4.1749961256616383E-2</v>
      </c>
      <c r="J13" s="67">
        <f>分析係数表!G16</f>
        <v>3.3443467200273011E-2</v>
      </c>
      <c r="K13" s="69">
        <f t="shared" si="3"/>
        <v>1.3962634598983189E-3</v>
      </c>
      <c r="L13" s="70"/>
      <c r="M13" s="71"/>
      <c r="N13" s="72">
        <f>分析係数表!H16</f>
        <v>1.544069969062719E-2</v>
      </c>
      <c r="O13" s="73">
        <f t="shared" si="4"/>
        <v>0.24177433128785988</v>
      </c>
      <c r="P13" s="67">
        <f>分析係数表!C16</f>
        <v>0.18624360370728099</v>
      </c>
      <c r="Q13" s="73">
        <f t="shared" si="5"/>
        <v>4.5028922742969046E-2</v>
      </c>
      <c r="R13" s="74">
        <v>8.2362224935461484E-2</v>
      </c>
      <c r="S13" s="75">
        <f t="shared" si="6"/>
        <v>0.12411218619207787</v>
      </c>
      <c r="T13" s="76">
        <f>分析係数表!F16</f>
        <v>0.28910915662276826</v>
      </c>
      <c r="U13" s="77">
        <f t="shared" si="7"/>
        <v>3.5881969476599614E-2</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投入係数表!AG14</f>
        <v>3.3271215718309378E-3</v>
      </c>
      <c r="E14" s="68">
        <f t="shared" si="0"/>
        <v>0.33271215718309377</v>
      </c>
      <c r="F14" s="67">
        <f>分析係数表!C17</f>
        <v>8.6758716707685424E-2</v>
      </c>
      <c r="G14" s="68">
        <f t="shared" si="1"/>
        <v>2.8865679790250936E-2</v>
      </c>
      <c r="H14" s="68">
        <v>5.2817512648485949E-2</v>
      </c>
      <c r="I14" s="68">
        <f t="shared" si="2"/>
        <v>5.2817512648485949E-2</v>
      </c>
      <c r="J14" s="67">
        <f>分析係数表!G17</f>
        <v>0.21883055467982124</v>
      </c>
      <c r="K14" s="69">
        <f t="shared" si="3"/>
        <v>1.1558085589676654E-2</v>
      </c>
      <c r="L14" s="70"/>
      <c r="M14" s="71"/>
      <c r="N14" s="72">
        <f>分析係数表!H17</f>
        <v>2.866347284388861E-3</v>
      </c>
      <c r="O14" s="73">
        <f t="shared" si="4"/>
        <v>4.4881981503892623E-2</v>
      </c>
      <c r="P14" s="67">
        <f>分析係数表!C17</f>
        <v>8.6758716707685424E-2</v>
      </c>
      <c r="Q14" s="73">
        <f t="shared" si="5"/>
        <v>3.893903118575797E-3</v>
      </c>
      <c r="R14" s="74">
        <v>8.1856042259184653E-3</v>
      </c>
      <c r="S14" s="75">
        <f t="shared" si="6"/>
        <v>6.1003116874404413E-2</v>
      </c>
      <c r="T14" s="76">
        <f>分析係数表!F17</f>
        <v>0.34508465775272146</v>
      </c>
      <c r="U14" s="77">
        <f t="shared" si="7"/>
        <v>2.1051239708453115E-2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投入係数表!AG15</f>
        <v>0</v>
      </c>
      <c r="E15" s="68">
        <f t="shared" si="0"/>
        <v>0</v>
      </c>
      <c r="F15" s="67">
        <f>分析係数表!C18</f>
        <v>0.36451017494166671</v>
      </c>
      <c r="G15" s="68">
        <f t="shared" si="1"/>
        <v>0</v>
      </c>
      <c r="H15" s="68">
        <v>1.9824597554428006E-2</v>
      </c>
      <c r="I15" s="68">
        <f t="shared" si="2"/>
        <v>1.9824597554428006E-2</v>
      </c>
      <c r="J15" s="67">
        <f>分析係数表!G18</f>
        <v>0.21601264645713222</v>
      </c>
      <c r="K15" s="69">
        <f t="shared" si="3"/>
        <v>4.2823637826795852E-3</v>
      </c>
      <c r="L15" s="70"/>
      <c r="M15" s="71"/>
      <c r="N15" s="72">
        <f>分析係数表!H18</f>
        <v>4.846294736294444E-4</v>
      </c>
      <c r="O15" s="73">
        <f t="shared" si="4"/>
        <v>7.5884493097337774E-3</v>
      </c>
      <c r="P15" s="67">
        <f>分析係数表!C18</f>
        <v>0.36451017494166671</v>
      </c>
      <c r="Q15" s="73">
        <f t="shared" si="5"/>
        <v>2.7660669854270292E-3</v>
      </c>
      <c r="R15" s="74">
        <v>7.5632571433611965E-3</v>
      </c>
      <c r="S15" s="75">
        <f t="shared" si="6"/>
        <v>2.7387854697789205E-2</v>
      </c>
      <c r="T15" s="76">
        <f>分析係数表!F18</f>
        <v>0.4650429076224129</v>
      </c>
      <c r="U15" s="77">
        <f t="shared" si="7"/>
        <v>1.2736527582200053E-2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投入係数表!AG16</f>
        <v>0</v>
      </c>
      <c r="E16" s="68">
        <f t="shared" si="0"/>
        <v>0</v>
      </c>
      <c r="F16" s="67">
        <f>分析係数表!C19</f>
        <v>0.20084535872916243</v>
      </c>
      <c r="G16" s="68">
        <f t="shared" si="1"/>
        <v>0</v>
      </c>
      <c r="H16" s="68">
        <v>5.96850754538662E-3</v>
      </c>
      <c r="I16" s="68">
        <f t="shared" si="2"/>
        <v>5.96850754538662E-3</v>
      </c>
      <c r="J16" s="67">
        <f>分析係数表!G19</f>
        <v>5.7675100625652016E-2</v>
      </c>
      <c r="K16" s="69">
        <f t="shared" si="3"/>
        <v>3.442342732651366E-4</v>
      </c>
      <c r="L16" s="70"/>
      <c r="M16" s="71"/>
      <c r="N16" s="72">
        <f>分析係数表!H19</f>
        <v>-1.1304809457757749E-4</v>
      </c>
      <c r="O16" s="73">
        <f t="shared" si="4"/>
        <v>-1.7701352929266334E-3</v>
      </c>
      <c r="P16" s="67">
        <f>分析係数表!C19</f>
        <v>0.20084535872916243</v>
      </c>
      <c r="Q16" s="73">
        <f t="shared" si="5"/>
        <v>-3.5552345790700068E-4</v>
      </c>
      <c r="R16" s="74">
        <v>8.7993935963834769E-4</v>
      </c>
      <c r="S16" s="75">
        <f t="shared" si="6"/>
        <v>6.8484469050249675E-3</v>
      </c>
      <c r="T16" s="76">
        <f>分析係数表!F19</f>
        <v>0.24248712237187039</v>
      </c>
      <c r="U16" s="77">
        <f t="shared" si="7"/>
        <v>1.6606601827160463E-3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投入係数表!AG17</f>
        <v>3.4037049328193737E-5</v>
      </c>
      <c r="E17" s="68">
        <f t="shared" si="0"/>
        <v>3.4037049328193738E-3</v>
      </c>
      <c r="F17" s="67">
        <f>分析係数表!C20</f>
        <v>4.0655503382211911E-2</v>
      </c>
      <c r="G17" s="68">
        <f t="shared" si="1"/>
        <v>1.3837933740828943E-4</v>
      </c>
      <c r="H17" s="68">
        <v>1.1309367667777619E-3</v>
      </c>
      <c r="I17" s="68">
        <f t="shared" si="2"/>
        <v>1.1309367667777619E-3</v>
      </c>
      <c r="J17" s="67">
        <f>分析係数表!G20</f>
        <v>0.10009738747512385</v>
      </c>
      <c r="K17" s="69">
        <f t="shared" si="3"/>
        <v>1.132038157540174E-4</v>
      </c>
      <c r="L17" s="70"/>
      <c r="M17" s="71"/>
      <c r="N17" s="72">
        <f>分析係数表!H20</f>
        <v>5.4629207067175944E-4</v>
      </c>
      <c r="O17" s="73">
        <f t="shared" si="4"/>
        <v>8.5539776513301243E-3</v>
      </c>
      <c r="P17" s="67">
        <f>分析係数表!C20</f>
        <v>4.0655503382211911E-2</v>
      </c>
      <c r="Q17" s="73">
        <f t="shared" si="5"/>
        <v>3.4776626733501697E-4</v>
      </c>
      <c r="R17" s="74">
        <v>6.3628707027164812E-4</v>
      </c>
      <c r="S17" s="75">
        <f t="shared" si="6"/>
        <v>1.7672238370494099E-3</v>
      </c>
      <c r="T17" s="76">
        <f>分析係数表!F20</f>
        <v>0.22636236609222171</v>
      </c>
      <c r="U17" s="77">
        <f t="shared" si="7"/>
        <v>4.0003296916907928E-4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投入係数表!AG18</f>
        <v>4.2546311660242173E-4</v>
      </c>
      <c r="E18" s="68">
        <f t="shared" si="0"/>
        <v>4.254631166024217E-2</v>
      </c>
      <c r="F18" s="67">
        <f>分析係数表!C21</f>
        <v>0.20026093416848378</v>
      </c>
      <c r="G18" s="68">
        <f t="shared" si="1"/>
        <v>8.5203641185035515E-3</v>
      </c>
      <c r="H18" s="68">
        <v>2.7006254257358715E-2</v>
      </c>
      <c r="I18" s="68">
        <f t="shared" si="2"/>
        <v>2.7006254257358715E-2</v>
      </c>
      <c r="J18" s="67">
        <f>分析係数表!G21</f>
        <v>0.28530595433635869</v>
      </c>
      <c r="K18" s="69">
        <f t="shared" si="3"/>
        <v>7.7050451439460779E-3</v>
      </c>
      <c r="L18" s="70"/>
      <c r="M18" s="71"/>
      <c r="N18" s="72">
        <f>分析係数表!H21</f>
        <v>9.3136214282663271E-4</v>
      </c>
      <c r="O18" s="73">
        <f t="shared" si="4"/>
        <v>1.4583500992861468E-2</v>
      </c>
      <c r="P18" s="67">
        <f>分析係数表!C21</f>
        <v>0.20026093416848378</v>
      </c>
      <c r="Q18" s="73">
        <f t="shared" si="5"/>
        <v>2.9205055322774481E-3</v>
      </c>
      <c r="R18" s="74">
        <v>8.6666501758158668E-3</v>
      </c>
      <c r="S18" s="75">
        <f t="shared" si="6"/>
        <v>3.5672904433174585E-2</v>
      </c>
      <c r="T18" s="76">
        <f>分析係数表!F21</f>
        <v>0.42843035575162391</v>
      </c>
      <c r="U18" s="77">
        <f t="shared" si="7"/>
        <v>1.528335513699867E-2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投入係数表!AG19</f>
        <v>0</v>
      </c>
      <c r="E19" s="68">
        <f t="shared" si="0"/>
        <v>0</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6.7888711518493037E-4</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投入係数表!AG20</f>
        <v>0</v>
      </c>
      <c r="E20" s="68">
        <f t="shared" si="0"/>
        <v>0</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3.5704433465281522E-4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投入係数表!AG21</f>
        <v>7.6583360988435916E-5</v>
      </c>
      <c r="E21" s="68">
        <f t="shared" si="0"/>
        <v>7.6583360988435913E-3</v>
      </c>
      <c r="F21" s="67">
        <f>分析係数表!C24</f>
        <v>0.65025853558407531</v>
      </c>
      <c r="G21" s="68">
        <f t="shared" si="1"/>
        <v>4.9798984166446935E-3</v>
      </c>
      <c r="H21" s="68">
        <v>5.8917305676501747E-2</v>
      </c>
      <c r="I21" s="68">
        <f t="shared" si="2"/>
        <v>5.8917305676501747E-2</v>
      </c>
      <c r="J21" s="67">
        <f>分析係数表!G24</f>
        <v>0.20860957299762456</v>
      </c>
      <c r="K21" s="69">
        <f t="shared" si="3"/>
        <v>1.2290713979345551E-2</v>
      </c>
      <c r="L21" s="70"/>
      <c r="M21" s="71"/>
      <c r="N21" s="72">
        <f>分析係数表!H24</f>
        <v>1.012294301444671E-3</v>
      </c>
      <c r="O21" s="73">
        <f t="shared" si="4"/>
        <v>1.5850756941206669E-2</v>
      </c>
      <c r="P21" s="67">
        <f>分析係数表!C24</f>
        <v>0.65025853558407531</v>
      </c>
      <c r="Q21" s="73">
        <f t="shared" si="5"/>
        <v>1.0307089996488165E-2</v>
      </c>
      <c r="R21" s="74">
        <v>2.1508618180084989E-2</v>
      </c>
      <c r="S21" s="75">
        <f t="shared" si="6"/>
        <v>8.0425923856586728E-2</v>
      </c>
      <c r="T21" s="76">
        <f>分析係数表!F24</f>
        <v>0.3934811577649211</v>
      </c>
      <c r="U21" s="77">
        <f t="shared" si="7"/>
        <v>3.1646085633403133E-2</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投入係数表!AG22</f>
        <v>1.0976948408342481E-3</v>
      </c>
      <c r="E22" s="68">
        <f t="shared" si="0"/>
        <v>0.10976948408342481</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6.7436120108369758E-3</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投入係数表!AG23</f>
        <v>1.3614819731277495E-4</v>
      </c>
      <c r="E23" s="68">
        <f t="shared" si="0"/>
        <v>1.3614819731277495E-2</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0.15153263290272229</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投入係数表!AG24</f>
        <v>1.8720377130506557E-4</v>
      </c>
      <c r="E24" s="68">
        <f t="shared" si="0"/>
        <v>1.8720377130506557E-2</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0.14150521877176858</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投入係数表!AG25</f>
        <v>0</v>
      </c>
      <c r="E25" s="68">
        <f t="shared" si="0"/>
        <v>0</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0.11501353489921884</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投入係数表!AG26</f>
        <v>1.5810209412945992E-2</v>
      </c>
      <c r="E26" s="68">
        <f t="shared" si="0"/>
        <v>1.5810209412945992</v>
      </c>
      <c r="F26" s="67">
        <f>分析係数表!C29</f>
        <v>0.21798273531536294</v>
      </c>
      <c r="G26" s="68">
        <f t="shared" si="1"/>
        <v>0.34463526937426658</v>
      </c>
      <c r="H26" s="68">
        <v>0.40856016575207282</v>
      </c>
      <c r="I26" s="68">
        <f t="shared" si="2"/>
        <v>0.40856016575207282</v>
      </c>
      <c r="J26" s="67">
        <f>分析係数表!G29</f>
        <v>0.25500731246508535</v>
      </c>
      <c r="K26" s="69">
        <f t="shared" si="3"/>
        <v>0.10418582984872589</v>
      </c>
      <c r="L26" s="70"/>
      <c r="M26" s="71"/>
      <c r="N26" s="72">
        <f>分析係数表!H29</f>
        <v>1.0983971257521954E-2</v>
      </c>
      <c r="O26" s="73">
        <f t="shared" si="4"/>
        <v>0.17198976464029486</v>
      </c>
      <c r="P26" s="67">
        <f>分析係数表!C29</f>
        <v>0.21798273531536294</v>
      </c>
      <c r="Q26" s="73">
        <f t="shared" si="5"/>
        <v>3.7490799342536962E-2</v>
      </c>
      <c r="R26" s="74">
        <v>5.782387900694165E-2</v>
      </c>
      <c r="S26" s="75">
        <f t="shared" si="6"/>
        <v>0.46638404475901446</v>
      </c>
      <c r="T26" s="76">
        <f>分析係数表!F29</f>
        <v>0.40506035137493174</v>
      </c>
      <c r="U26" s="77">
        <f t="shared" si="7"/>
        <v>0.18891368504574829</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投入係数表!AG27</f>
        <v>4.1525200180396364E-3</v>
      </c>
      <c r="E27" s="68">
        <f t="shared" si="0"/>
        <v>0.41525200180396366</v>
      </c>
      <c r="F27" s="67">
        <f>分析係数表!C30</f>
        <v>1</v>
      </c>
      <c r="G27" s="68">
        <f t="shared" si="1"/>
        <v>0.41525200180396366</v>
      </c>
      <c r="H27" s="68">
        <v>0.51608397888310475</v>
      </c>
      <c r="I27" s="68">
        <f t="shared" si="2"/>
        <v>0.51608397888310475</v>
      </c>
      <c r="J27" s="67">
        <f>分析係数表!G30</f>
        <v>0.34480244300890089</v>
      </c>
      <c r="K27" s="69">
        <f t="shared" si="3"/>
        <v>0.17794701671664853</v>
      </c>
      <c r="L27" s="70"/>
      <c r="M27" s="71"/>
      <c r="N27" s="72">
        <f>分析係数表!H30</f>
        <v>0</v>
      </c>
      <c r="O27" s="73">
        <f t="shared" si="4"/>
        <v>0</v>
      </c>
      <c r="P27" s="67">
        <f>分析係数表!C30</f>
        <v>1</v>
      </c>
      <c r="Q27" s="73">
        <f t="shared" si="5"/>
        <v>0</v>
      </c>
      <c r="R27" s="74">
        <v>9.6002348086032294E-2</v>
      </c>
      <c r="S27" s="75">
        <f t="shared" si="6"/>
        <v>0.61208632696913701</v>
      </c>
      <c r="T27" s="76">
        <f>分析係数表!F30</f>
        <v>0.4506615325054556</v>
      </c>
      <c r="U27" s="77">
        <f t="shared" si="7"/>
        <v>0.27584376213754663</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投入係数表!AG28</f>
        <v>7.0541784732681525E-3</v>
      </c>
      <c r="E28" s="68">
        <f t="shared" si="0"/>
        <v>0.70541784732681523</v>
      </c>
      <c r="F28" s="67">
        <f>分析係数表!C31</f>
        <v>0.99579475994795519</v>
      </c>
      <c r="G28" s="68">
        <f t="shared" si="1"/>
        <v>0.70245139594180928</v>
      </c>
      <c r="H28" s="68">
        <v>1.0462398017081342</v>
      </c>
      <c r="I28" s="68">
        <f t="shared" si="2"/>
        <v>1.0462398017081342</v>
      </c>
      <c r="J28" s="67">
        <f>分析係数表!G31</f>
        <v>7.0701677135993485E-2</v>
      </c>
      <c r="K28" s="69">
        <f t="shared" si="3"/>
        <v>7.3970908667194357E-2</v>
      </c>
      <c r="L28" s="70"/>
      <c r="M28" s="71"/>
      <c r="N28" s="72">
        <f>分析係数表!H31</f>
        <v>0.174828557104864</v>
      </c>
      <c r="O28" s="73">
        <f t="shared" si="4"/>
        <v>2.737509201717593</v>
      </c>
      <c r="P28" s="67">
        <f>分析係数表!C31</f>
        <v>0.99579475994795519</v>
      </c>
      <c r="Q28" s="73">
        <f t="shared" si="5"/>
        <v>2.7259973183796888</v>
      </c>
      <c r="R28" s="74">
        <v>3.1199457648399656</v>
      </c>
      <c r="S28" s="75">
        <f t="shared" si="6"/>
        <v>4.1661855665480996</v>
      </c>
      <c r="T28" s="76">
        <f>分析係数表!F31</f>
        <v>0.32317167652288298</v>
      </c>
      <c r="U28" s="77">
        <f t="shared" si="7"/>
        <v>1.3463931742467863</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投入係数表!AG29</f>
        <v>2.603834273606821E-3</v>
      </c>
      <c r="E29" s="68">
        <f t="shared" si="0"/>
        <v>0.2603834273606821</v>
      </c>
      <c r="F29" s="67">
        <f>分析係数表!C32</f>
        <v>0.99964031202931458</v>
      </c>
      <c r="G29" s="68">
        <f t="shared" si="1"/>
        <v>0.26028977057409464</v>
      </c>
      <c r="H29" s="68">
        <v>0.33837200687129815</v>
      </c>
      <c r="I29" s="68">
        <f t="shared" si="2"/>
        <v>0.33837200687129815</v>
      </c>
      <c r="J29" s="67">
        <f>分析係数表!G32</f>
        <v>0.14056358670308441</v>
      </c>
      <c r="K29" s="69">
        <f t="shared" si="3"/>
        <v>4.7562782925750391E-2</v>
      </c>
      <c r="L29" s="70"/>
      <c r="M29" s="71"/>
      <c r="N29" s="72">
        <f>分析係数表!H32</f>
        <v>5.58720937888101E-3</v>
      </c>
      <c r="O29" s="73">
        <f t="shared" si="4"/>
        <v>8.748591957683137E-2</v>
      </c>
      <c r="P29" s="67">
        <f>分析係数表!C32</f>
        <v>0.99964031202931458</v>
      </c>
      <c r="Q29" s="73">
        <f t="shared" si="5"/>
        <v>8.7454451943955236E-2</v>
      </c>
      <c r="R29" s="74">
        <v>0.12726184837802534</v>
      </c>
      <c r="S29" s="75">
        <f t="shared" si="6"/>
        <v>0.46563385524932349</v>
      </c>
      <c r="T29" s="76">
        <f>分析係数表!F32</f>
        <v>0.48930784091666113</v>
      </c>
      <c r="U29" s="77">
        <f t="shared" si="7"/>
        <v>0.22783829636974759</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投入係数表!AG30</f>
        <v>5.2927611705341267E-3</v>
      </c>
      <c r="E30" s="68">
        <f t="shared" si="0"/>
        <v>0.52927611705341271</v>
      </c>
      <c r="F30" s="67">
        <f>分析係数表!C33</f>
        <v>0.86108134654879898</v>
      </c>
      <c r="G30" s="68">
        <f t="shared" si="1"/>
        <v>0.45574979156847234</v>
      </c>
      <c r="H30" s="68">
        <v>0.51706384555435092</v>
      </c>
      <c r="I30" s="68">
        <f t="shared" si="2"/>
        <v>0.51706384555435092</v>
      </c>
      <c r="J30" s="67">
        <f>分析係数表!G33</f>
        <v>0.50957339603627816</v>
      </c>
      <c r="K30" s="69">
        <f t="shared" si="3"/>
        <v>0.26348197974670823</v>
      </c>
      <c r="L30" s="70"/>
      <c r="M30" s="71"/>
      <c r="N30" s="72">
        <f>分析係数表!H33</f>
        <v>9.6636851302253027E-4</v>
      </c>
      <c r="O30" s="73">
        <f t="shared" si="4"/>
        <v>1.5131639478455226E-2</v>
      </c>
      <c r="P30" s="67">
        <f>分析係数表!C33</f>
        <v>0.86108134654879898</v>
      </c>
      <c r="Q30" s="73">
        <f t="shared" si="5"/>
        <v>1.3029572497599192E-2</v>
      </c>
      <c r="R30" s="74">
        <v>6.9194936959134354E-2</v>
      </c>
      <c r="S30" s="75">
        <f t="shared" si="6"/>
        <v>0.58625878251348529</v>
      </c>
      <c r="T30" s="76">
        <f>分析係数表!F33</f>
        <v>0.6614299372109248</v>
      </c>
      <c r="U30" s="77">
        <f t="shared" si="7"/>
        <v>0.38776910970724782</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投入係数表!AG31</f>
        <v>9.3261515159250852E-3</v>
      </c>
      <c r="E31" s="68">
        <f t="shared" si="0"/>
        <v>0.93261515159250852</v>
      </c>
      <c r="F31" s="67">
        <f>分析係数表!C34</f>
        <v>0.32336264537596071</v>
      </c>
      <c r="G31" s="68">
        <f t="shared" si="1"/>
        <v>0.3015729025366562</v>
      </c>
      <c r="H31" s="68">
        <v>0.50012989933985985</v>
      </c>
      <c r="I31" s="68">
        <f t="shared" si="2"/>
        <v>0.50012989933985985</v>
      </c>
      <c r="J31" s="67">
        <f>分析係数表!G34</f>
        <v>0.42577322034702936</v>
      </c>
      <c r="K31" s="69">
        <f t="shared" si="3"/>
        <v>0.21294191783376776</v>
      </c>
      <c r="L31" s="70"/>
      <c r="M31" s="71"/>
      <c r="N31" s="72">
        <f>分析係数表!H34</f>
        <v>0.1563846962426603</v>
      </c>
      <c r="O31" s="73">
        <f t="shared" si="4"/>
        <v>2.4487106229179232</v>
      </c>
      <c r="P31" s="67">
        <f>分析係数表!C34</f>
        <v>0.32336264537596071</v>
      </c>
      <c r="Q31" s="73">
        <f t="shared" si="5"/>
        <v>0.79182154478695621</v>
      </c>
      <c r="R31" s="74">
        <v>0.89195288611456081</v>
      </c>
      <c r="S31" s="75">
        <f t="shared" si="6"/>
        <v>1.3920827854544207</v>
      </c>
      <c r="T31" s="76">
        <f>分析係数表!F34</f>
        <v>0.70466108064911737</v>
      </c>
      <c r="U31" s="77">
        <f t="shared" si="7"/>
        <v>0.9809465599513455</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投入係数表!AG32</f>
        <v>6.3308911750440356E-3</v>
      </c>
      <c r="E32" s="68">
        <f t="shared" si="0"/>
        <v>0.63308911750440355</v>
      </c>
      <c r="F32" s="67">
        <f>分析係数表!C35</f>
        <v>0.71309503437584931</v>
      </c>
      <c r="G32" s="68">
        <f t="shared" si="1"/>
        <v>0.45145270600977877</v>
      </c>
      <c r="H32" s="68">
        <v>0.73568636044390068</v>
      </c>
      <c r="I32" s="68">
        <f t="shared" si="2"/>
        <v>0.73568636044390068</v>
      </c>
      <c r="J32" s="67">
        <f>分析係数表!G35</f>
        <v>0.31495703902204752</v>
      </c>
      <c r="K32" s="69">
        <f t="shared" si="3"/>
        <v>0.23170959773431773</v>
      </c>
      <c r="L32" s="70"/>
      <c r="M32" s="71"/>
      <c r="N32" s="72">
        <f>分析係数表!H35</f>
        <v>4.5217953193592612E-2</v>
      </c>
      <c r="O32" s="73">
        <f t="shared" si="4"/>
        <v>0.70803400199687005</v>
      </c>
      <c r="P32" s="67">
        <f>分析係数表!C35</f>
        <v>0.71309503437584931</v>
      </c>
      <c r="Q32" s="73">
        <f t="shared" si="5"/>
        <v>0.50489553099322826</v>
      </c>
      <c r="R32" s="74">
        <v>0.75896195650371978</v>
      </c>
      <c r="S32" s="75">
        <f t="shared" si="6"/>
        <v>1.4946483169476203</v>
      </c>
      <c r="T32" s="76">
        <f>分析係数表!F35</f>
        <v>0.6471226839613694</v>
      </c>
      <c r="U32" s="77">
        <f t="shared" si="7"/>
        <v>0.96722083044148766</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投入係数表!AG33</f>
        <v>1.7112126549749401E-2</v>
      </c>
      <c r="E33" s="68">
        <f t="shared" si="0"/>
        <v>1.71121265497494</v>
      </c>
      <c r="F33" s="67">
        <f>分析係数表!C36</f>
        <v>0.97060797996518033</v>
      </c>
      <c r="G33" s="68">
        <f t="shared" si="1"/>
        <v>1.6609166583360797</v>
      </c>
      <c r="H33" s="68">
        <v>1.9310292242842073</v>
      </c>
      <c r="I33" s="68">
        <f t="shared" si="2"/>
        <v>1.9310292242842073</v>
      </c>
      <c r="J33" s="67">
        <f>分析係数表!G36</f>
        <v>5.0335711627756477E-2</v>
      </c>
      <c r="K33" s="69">
        <f t="shared" si="3"/>
        <v>9.7199730178340146E-2</v>
      </c>
      <c r="L33" s="70"/>
      <c r="M33" s="71"/>
      <c r="N33" s="72">
        <f>分析係数表!H36</f>
        <v>0.16953071230897843</v>
      </c>
      <c r="O33" s="73">
        <f t="shared" si="4"/>
        <v>2.6545542250354401</v>
      </c>
      <c r="P33" s="67">
        <f>分析係数表!C36</f>
        <v>0.97060797996518033</v>
      </c>
      <c r="Q33" s="73">
        <f t="shared" si="5"/>
        <v>2.5765315140696834</v>
      </c>
      <c r="R33" s="74">
        <v>2.7312159610900868</v>
      </c>
      <c r="S33" s="75">
        <f t="shared" si="6"/>
        <v>4.6622451853742941</v>
      </c>
      <c r="T33" s="76">
        <f>分析係数表!F36</f>
        <v>0.84929702794091477</v>
      </c>
      <c r="U33" s="77">
        <f t="shared" si="7"/>
        <v>3.9596309794702274</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投入係数表!AG34</f>
        <v>1.7350385895046758E-2</v>
      </c>
      <c r="E34" s="68">
        <f t="shared" si="0"/>
        <v>1.7350385895046758</v>
      </c>
      <c r="F34" s="67">
        <f>分析係数表!C37</f>
        <v>0.36942311263039118</v>
      </c>
      <c r="G34" s="68">
        <f t="shared" si="1"/>
        <v>0.64096335626866086</v>
      </c>
      <c r="H34" s="68">
        <v>0.83331944526803869</v>
      </c>
      <c r="I34" s="68">
        <f t="shared" si="2"/>
        <v>0.83331944526803869</v>
      </c>
      <c r="J34" s="67">
        <f>分析係数表!G37</f>
        <v>0.39597111115274369</v>
      </c>
      <c r="K34" s="69">
        <f t="shared" si="3"/>
        <v>0.32997042668797327</v>
      </c>
      <c r="L34" s="70"/>
      <c r="M34" s="71"/>
      <c r="N34" s="72">
        <f>分析係数表!H37</f>
        <v>4.1543568960461748E-2</v>
      </c>
      <c r="O34" s="73">
        <f t="shared" si="4"/>
        <v>0.65049957618330867</v>
      </c>
      <c r="P34" s="67">
        <f>分析係数表!C37</f>
        <v>0.36942311263039118</v>
      </c>
      <c r="Q34" s="73">
        <f t="shared" si="5"/>
        <v>0.24030957819838816</v>
      </c>
      <c r="R34" s="74">
        <v>0.3434277650292954</v>
      </c>
      <c r="S34" s="75">
        <f t="shared" si="6"/>
        <v>1.176747210297334</v>
      </c>
      <c r="T34" s="76">
        <f>分析係数表!F37</f>
        <v>0.66956741667759523</v>
      </c>
      <c r="U34" s="77">
        <f t="shared" si="7"/>
        <v>0.78791158968135278</v>
      </c>
      <c r="V34" s="78">
        <f>分析係数表!D37</f>
        <v>7.9659778556307029E-2</v>
      </c>
      <c r="W34" s="79">
        <f t="shared" si="8"/>
        <v>0</v>
      </c>
      <c r="X34" s="67">
        <f>分析係数表!E37</f>
        <v>7.2943402589130152E-2</v>
      </c>
      <c r="Y34" s="80">
        <f t="shared" si="9"/>
        <v>0</v>
      </c>
    </row>
    <row r="35" spans="1:25" x14ac:dyDescent="0.15">
      <c r="A35" s="6" t="s">
        <v>23</v>
      </c>
      <c r="B35" s="5" t="s">
        <v>191</v>
      </c>
      <c r="C35" s="66">
        <f>最終需要_まとめ!C36</f>
        <v>100</v>
      </c>
      <c r="D35" s="67">
        <f>投入係数表!AG35</f>
        <v>0.1970149507739174</v>
      </c>
      <c r="E35" s="68">
        <f t="shared" si="0"/>
        <v>19.701495077391741</v>
      </c>
      <c r="F35" s="67">
        <f>分析係数表!C38</f>
        <v>0.27616293516884927</v>
      </c>
      <c r="G35" s="68">
        <f t="shared" si="1"/>
        <v>5.4408227077871381</v>
      </c>
      <c r="H35" s="68">
        <v>5.9325856627962166</v>
      </c>
      <c r="I35" s="68">
        <f t="shared" si="2"/>
        <v>105.93258566279621</v>
      </c>
      <c r="J35" s="67">
        <f>分析係数表!G38</f>
        <v>0.16816004220594116</v>
      </c>
      <c r="K35" s="69">
        <f t="shared" si="3"/>
        <v>17.813628076040288</v>
      </c>
      <c r="L35" s="70"/>
      <c r="M35" s="71"/>
      <c r="N35" s="72">
        <f>分析係数表!H38</f>
        <v>1.978405886979525E-2</v>
      </c>
      <c r="O35" s="73">
        <f t="shared" si="4"/>
        <v>0.30978373384905245</v>
      </c>
      <c r="P35" s="67">
        <f>分析係数表!C38</f>
        <v>0.27616293516884927</v>
      </c>
      <c r="Q35" s="73">
        <f t="shared" si="5"/>
        <v>8.5550785207319929E-2</v>
      </c>
      <c r="R35" s="74">
        <v>0.14758163786173595</v>
      </c>
      <c r="S35" s="75">
        <f t="shared" si="6"/>
        <v>106.08016730065795</v>
      </c>
      <c r="T35" s="76">
        <f>分析係数表!F38</f>
        <v>0.50796041491163135</v>
      </c>
      <c r="U35" s="77">
        <f t="shared" si="7"/>
        <v>53.884525795937478</v>
      </c>
      <c r="V35" s="78">
        <f>分析係数表!D38</f>
        <v>3.920217156374714E-2</v>
      </c>
      <c r="W35" s="79">
        <f t="shared" si="8"/>
        <v>4</v>
      </c>
      <c r="X35" s="67">
        <f>分析係数表!E38</f>
        <v>4.2827117317199771E-2</v>
      </c>
      <c r="Y35" s="80">
        <f t="shared" si="9"/>
        <v>5</v>
      </c>
    </row>
    <row r="36" spans="1:25" x14ac:dyDescent="0.15">
      <c r="A36" s="6" t="s">
        <v>24</v>
      </c>
      <c r="B36" s="5" t="s">
        <v>39</v>
      </c>
      <c r="C36" s="81"/>
      <c r="D36" s="67">
        <f>投入係数表!AG36</f>
        <v>0</v>
      </c>
      <c r="E36" s="68">
        <f t="shared" si="0"/>
        <v>0</v>
      </c>
      <c r="F36" s="67">
        <f>分析係数表!C39</f>
        <v>1</v>
      </c>
      <c r="G36" s="68">
        <f t="shared" si="1"/>
        <v>0</v>
      </c>
      <c r="H36" s="68">
        <v>3.6426954205852541E-2</v>
      </c>
      <c r="I36" s="68">
        <f t="shared" si="2"/>
        <v>3.6426954205852541E-2</v>
      </c>
      <c r="J36" s="67">
        <f>分析係数表!G39</f>
        <v>0.35248448442068531</v>
      </c>
      <c r="K36" s="69">
        <f t="shared" si="3"/>
        <v>1.2839936172265847E-2</v>
      </c>
      <c r="L36" s="70"/>
      <c r="M36" s="71"/>
      <c r="N36" s="72">
        <f>分析係数表!H39</f>
        <v>3.7835784153932967E-3</v>
      </c>
      <c r="O36" s="73">
        <f t="shared" si="4"/>
        <v>5.924421558513826E-2</v>
      </c>
      <c r="P36" s="67">
        <f>分析係数表!C39</f>
        <v>1</v>
      </c>
      <c r="Q36" s="73">
        <f t="shared" si="5"/>
        <v>5.924421558513826E-2</v>
      </c>
      <c r="R36" s="74">
        <v>6.2582465790699496E-2</v>
      </c>
      <c r="S36" s="75">
        <f t="shared" si="6"/>
        <v>9.9009419996552037E-2</v>
      </c>
      <c r="T36" s="76">
        <f>分析係数表!F39</f>
        <v>0.70432763167329249</v>
      </c>
      <c r="U36" s="77">
        <f t="shared" si="7"/>
        <v>6.9735070299517823E-2</v>
      </c>
      <c r="V36" s="78">
        <f>分析係数表!D39</f>
        <v>5.6748380723237117E-2</v>
      </c>
      <c r="W36" s="79">
        <f t="shared" si="8"/>
        <v>0</v>
      </c>
      <c r="X36" s="67">
        <f>分析係数表!E39</f>
        <v>7.1033070690493069E-2</v>
      </c>
      <c r="Y36" s="80">
        <f t="shared" si="9"/>
        <v>0</v>
      </c>
    </row>
    <row r="37" spans="1:25" x14ac:dyDescent="0.15">
      <c r="A37" s="6" t="s">
        <v>25</v>
      </c>
      <c r="B37" s="5" t="s">
        <v>40</v>
      </c>
      <c r="C37" s="81"/>
      <c r="D37" s="67">
        <f>投入係数表!AG37</f>
        <v>4.2971774776844598E-3</v>
      </c>
      <c r="E37" s="68">
        <f t="shared" si="0"/>
        <v>0.42971774776844596</v>
      </c>
      <c r="F37" s="67">
        <f>分析係数表!C40</f>
        <v>0.8594947788612175</v>
      </c>
      <c r="G37" s="68">
        <f t="shared" si="1"/>
        <v>0.3693401605909809</v>
      </c>
      <c r="H37" s="68">
        <v>0.39475841015781926</v>
      </c>
      <c r="I37" s="68">
        <f t="shared" si="2"/>
        <v>0.39475841015781926</v>
      </c>
      <c r="J37" s="67">
        <f>分析係数表!G40</f>
        <v>0.52539426735800443</v>
      </c>
      <c r="K37" s="69">
        <f t="shared" si="3"/>
        <v>0.20740380568827807</v>
      </c>
      <c r="L37" s="70"/>
      <c r="M37" s="71"/>
      <c r="N37" s="72">
        <f>分析係数表!H40</f>
        <v>2.8625897198815951E-2</v>
      </c>
      <c r="O37" s="73">
        <f t="shared" si="4"/>
        <v>0.44823144620576594</v>
      </c>
      <c r="P37" s="67">
        <f>分析係数表!C40</f>
        <v>0.8594947788612175</v>
      </c>
      <c r="Q37" s="73">
        <f t="shared" si="5"/>
        <v>0.38525258773526849</v>
      </c>
      <c r="R37" s="74">
        <v>0.38701892667960514</v>
      </c>
      <c r="S37" s="75">
        <f t="shared" si="6"/>
        <v>0.78177733683742434</v>
      </c>
      <c r="T37" s="76">
        <f>分析係数表!F40</f>
        <v>0.72756745394375155</v>
      </c>
      <c r="U37" s="77">
        <f t="shared" si="7"/>
        <v>0.56879574651373144</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投入係数表!AG38</f>
        <v>8.3390770854074663E-4</v>
      </c>
      <c r="E38" s="68">
        <f t="shared" si="0"/>
        <v>8.3390770854074661E-2</v>
      </c>
      <c r="F38" s="67">
        <f>分析係数表!C41</f>
        <v>0.99990471917963208</v>
      </c>
      <c r="G38" s="68">
        <f t="shared" si="1"/>
        <v>8.3382825313016579E-2</v>
      </c>
      <c r="H38" s="68">
        <v>9.2101888336550183E-2</v>
      </c>
      <c r="I38" s="68">
        <f t="shared" si="2"/>
        <v>9.2101888336550183E-2</v>
      </c>
      <c r="J38" s="67">
        <f>分析係数表!G41</f>
        <v>0.44685264209908465</v>
      </c>
      <c r="K38" s="69">
        <f t="shared" si="3"/>
        <v>4.1155972145502318E-2</v>
      </c>
      <c r="L38" s="70"/>
      <c r="M38" s="71"/>
      <c r="N38" s="72">
        <f>分析係数表!H41</f>
        <v>4.1570867506027356E-2</v>
      </c>
      <c r="O38" s="73">
        <f t="shared" si="4"/>
        <v>0.65092702362620292</v>
      </c>
      <c r="P38" s="67">
        <f>分析係数表!C41</f>
        <v>0.99990471917963208</v>
      </c>
      <c r="Q38" s="73">
        <f t="shared" si="5"/>
        <v>0.65086500276539216</v>
      </c>
      <c r="R38" s="74">
        <v>0.66559803760793246</v>
      </c>
      <c r="S38" s="75">
        <f t="shared" si="6"/>
        <v>0.75769992594448266</v>
      </c>
      <c r="T38" s="76">
        <f>分析係数表!F41</f>
        <v>0.55239581515617808</v>
      </c>
      <c r="U38" s="77">
        <f t="shared" si="7"/>
        <v>0.41855026823587826</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投入係数表!AG39</f>
        <v>1.0296207421778606E-3</v>
      </c>
      <c r="E39" s="68">
        <f>$C$35*D39</f>
        <v>0.10296207421778605</v>
      </c>
      <c r="F39" s="67">
        <f>分析係数表!C42</f>
        <v>0.63104308840742951</v>
      </c>
      <c r="G39" s="68">
        <f>E39*F39</f>
        <v>6.4973505303226681E-2</v>
      </c>
      <c r="H39" s="68">
        <v>9.0559213248331341E-2</v>
      </c>
      <c r="I39" s="68">
        <f>C39+H39</f>
        <v>9.0559213248331341E-2</v>
      </c>
      <c r="J39" s="67">
        <f>分析係数表!G42</f>
        <v>0.48778127268328092</v>
      </c>
      <c r="K39" s="69">
        <f>I39*J39</f>
        <v>4.4173088291467696E-2</v>
      </c>
      <c r="L39" s="70"/>
      <c r="M39" s="71"/>
      <c r="N39" s="72">
        <f>分析係数表!H42</f>
        <v>1.0655104073296274E-2</v>
      </c>
      <c r="O39" s="73">
        <f t="shared" si="4"/>
        <v>0.16684028015178101</v>
      </c>
      <c r="P39" s="67">
        <f>分析係数表!C42</f>
        <v>0.63104308840742951</v>
      </c>
      <c r="Q39" s="73">
        <f>O39*P39</f>
        <v>0.10528340565774065</v>
      </c>
      <c r="R39" s="74">
        <v>0.11474818066217528</v>
      </c>
      <c r="S39" s="75">
        <f>I39+R39</f>
        <v>0.20530739391050662</v>
      </c>
      <c r="T39" s="76">
        <f>分析係数表!F42</f>
        <v>0.56029864159552034</v>
      </c>
      <c r="U39" s="77">
        <f>S39*T39</f>
        <v>0.11503345391757326</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投入係数表!AG40</f>
        <v>0.15810209412945991</v>
      </c>
      <c r="E40" s="68">
        <f>$C$35*D40</f>
        <v>15.810209412945991</v>
      </c>
      <c r="F40" s="67">
        <f>分析係数表!C43</f>
        <v>0.62059958859811692</v>
      </c>
      <c r="G40" s="68">
        <f>E40*F40</f>
        <v>9.8118094573243582</v>
      </c>
      <c r="H40" s="68">
        <v>11.740543277561629</v>
      </c>
      <c r="I40" s="68">
        <f>C40+H40</f>
        <v>11.740543277561629</v>
      </c>
      <c r="J40" s="67">
        <f>分析係数表!G43</f>
        <v>0.36935703048307378</v>
      </c>
      <c r="K40" s="69">
        <f>I40*J40</f>
        <v>4.3364522012581777</v>
      </c>
      <c r="L40" s="70"/>
      <c r="M40" s="71"/>
      <c r="N40" s="72">
        <f>分析係数表!H43</f>
        <v>1.5056593096551102E-2</v>
      </c>
      <c r="O40" s="73">
        <f t="shared" si="4"/>
        <v>0.235759894326666</v>
      </c>
      <c r="P40" s="67">
        <f>分析係数表!C43</f>
        <v>0.62059958859811692</v>
      </c>
      <c r="Q40" s="73">
        <f>O40*P40</f>
        <v>0.14631249342706443</v>
      </c>
      <c r="R40" s="74">
        <v>0.58915514586994688</v>
      </c>
      <c r="S40" s="75">
        <f>I40+R40</f>
        <v>12.329698423431577</v>
      </c>
      <c r="T40" s="76">
        <f>分析係数表!F43</f>
        <v>0.6240370889543333</v>
      </c>
      <c r="U40" s="77">
        <f>S40*T40</f>
        <v>7.6941891118430741</v>
      </c>
      <c r="V40" s="78">
        <f>分析係数表!D43</f>
        <v>0.12357626341216665</v>
      </c>
      <c r="W40" s="79">
        <f>ROUND(S40*V40,0)</f>
        <v>2</v>
      </c>
      <c r="X40" s="67">
        <f>分析係数表!E43</f>
        <v>9.9504023114151852E-2</v>
      </c>
      <c r="Y40" s="80">
        <f>ROUND(S40*X40,0)</f>
        <v>1</v>
      </c>
    </row>
    <row r="41" spans="1:25" x14ac:dyDescent="0.15">
      <c r="A41" s="6" t="s">
        <v>337</v>
      </c>
      <c r="B41" s="5" t="s">
        <v>42</v>
      </c>
      <c r="C41" s="81"/>
      <c r="D41" s="67">
        <f>投入係数表!AG41</f>
        <v>8.5347901190445802E-3</v>
      </c>
      <c r="E41" s="68">
        <f>$C$35*D41</f>
        <v>0.85347901190445796</v>
      </c>
      <c r="F41" s="67">
        <f>分析係数表!C44</f>
        <v>0.64669075076632776</v>
      </c>
      <c r="G41" s="68">
        <f>E41*F41</f>
        <v>0.5519369829717975</v>
      </c>
      <c r="H41" s="68">
        <v>0.60267355214732954</v>
      </c>
      <c r="I41" s="68">
        <f>C41+H41</f>
        <v>0.60267355214732954</v>
      </c>
      <c r="J41" s="67">
        <f>分析係数表!G44</f>
        <v>0.2706786499583716</v>
      </c>
      <c r="K41" s="69">
        <f>I41*J41</f>
        <v>0.16313086346085542</v>
      </c>
      <c r="L41" s="70"/>
      <c r="M41" s="71"/>
      <c r="N41" s="72">
        <f>分析係数表!H44</f>
        <v>0.11660878839741158</v>
      </c>
      <c r="O41" s="73">
        <f t="shared" si="4"/>
        <v>1.8258895258603764</v>
      </c>
      <c r="P41" s="67">
        <f>分析係数表!C44</f>
        <v>0.64669075076632776</v>
      </c>
      <c r="Q41" s="73">
        <f>O41*P41</f>
        <v>1.180785868295021</v>
      </c>
      <c r="R41" s="74">
        <v>1.2028013074288437</v>
      </c>
      <c r="S41" s="75">
        <f>I41+R41</f>
        <v>1.8054748595761732</v>
      </c>
      <c r="T41" s="76">
        <f>分析係数表!F44</f>
        <v>0.52072668274875644</v>
      </c>
      <c r="U41" s="77">
        <f>S41*T41</f>
        <v>0.9401589344133775</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投入係数表!AG42</f>
        <v>3.4037049328193738E-3</v>
      </c>
      <c r="E42" s="68">
        <f>$C$35*D42</f>
        <v>0.34037049328193736</v>
      </c>
      <c r="F42" s="67">
        <f>分析係数表!C45</f>
        <v>1</v>
      </c>
      <c r="G42" s="68">
        <f>E42*F42</f>
        <v>0.34037049328193736</v>
      </c>
      <c r="H42" s="68">
        <v>0.40704896161967397</v>
      </c>
      <c r="I42" s="68">
        <f>C42+H42</f>
        <v>0.40704896161967397</v>
      </c>
      <c r="J42" s="67">
        <f>分析係数表!G45</f>
        <v>0</v>
      </c>
      <c r="K42" s="69">
        <f>I42*J42</f>
        <v>0</v>
      </c>
      <c r="L42" s="70"/>
      <c r="M42" s="71"/>
      <c r="N42" s="72">
        <f>分析係数表!H45</f>
        <v>0</v>
      </c>
      <c r="O42" s="73">
        <f t="shared" si="4"/>
        <v>0</v>
      </c>
      <c r="P42" s="67">
        <f>分析係数表!C45</f>
        <v>1</v>
      </c>
      <c r="Q42" s="73">
        <f>O42*P42</f>
        <v>0</v>
      </c>
      <c r="R42" s="74">
        <v>2.0562197398719957E-2</v>
      </c>
      <c r="S42" s="75">
        <f>I42+R42</f>
        <v>0.42761115901839392</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投入係数表!AG43</f>
        <v>1.5657042690969121E-3</v>
      </c>
      <c r="E43" s="68">
        <f>$C$35*D43</f>
        <v>0.1565704269096912</v>
      </c>
      <c r="F43" s="67">
        <f>分析係数表!C46</f>
        <v>0.9523590920683499</v>
      </c>
      <c r="G43" s="68">
        <f>E43*F43</f>
        <v>0.14911126961646745</v>
      </c>
      <c r="H43" s="68">
        <v>0.19201813265449258</v>
      </c>
      <c r="I43" s="68">
        <f>C43+H43</f>
        <v>0.19201813265449258</v>
      </c>
      <c r="J43" s="67">
        <f>分析係数表!G46</f>
        <v>9.2904052538843509E-3</v>
      </c>
      <c r="K43" s="69">
        <f>I43*J43</f>
        <v>1.78392626845436E-3</v>
      </c>
      <c r="L43" s="70"/>
      <c r="M43" s="71"/>
      <c r="N43" s="72">
        <f>分析係数表!H46</f>
        <v>3.275825467872984E-5</v>
      </c>
      <c r="O43" s="73">
        <f t="shared" si="4"/>
        <v>5.1293693147305849E-4</v>
      </c>
      <c r="P43" s="67">
        <f>分析係数表!C46</f>
        <v>0.9523590920683499</v>
      </c>
      <c r="Q43" s="73">
        <f>O43*P43</f>
        <v>4.8850015034600735E-4</v>
      </c>
      <c r="R43" s="74">
        <v>1.7596985111161388E-2</v>
      </c>
      <c r="S43" s="75">
        <f>I43+R43</f>
        <v>0.20961511776565397</v>
      </c>
      <c r="T43" s="76">
        <f>分析係数表!F46</f>
        <v>0.3134710876181323</v>
      </c>
      <c r="U43" s="77">
        <f>S43*T43</f>
        <v>6.5708278947202436E-2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投入係数表!AG44</f>
        <v>0.4767058943660174</v>
      </c>
      <c r="E44" s="82">
        <f>SUM(E5:E43)</f>
        <v>47.670589436601738</v>
      </c>
      <c r="F44" s="83">
        <f>分析係数表!C47</f>
        <v>0.46786164393083407</v>
      </c>
      <c r="G44" s="82">
        <f>SUM(G5:G43)</f>
        <v>22.283855840301506</v>
      </c>
      <c r="H44" s="82">
        <f>SUM(H5:H43)</f>
        <v>26.845168622575759</v>
      </c>
      <c r="I44" s="82">
        <f>SUM(I5:I43)</f>
        <v>126.84516862257574</v>
      </c>
      <c r="J44" s="83">
        <f>分析係数表!G47</f>
        <v>0.21497759441460212</v>
      </c>
      <c r="K44" s="84">
        <f>SUM(K5:K43)</f>
        <v>24.251290189944434</v>
      </c>
      <c r="L44" s="85">
        <f>最終需要_まとめ!$L$34</f>
        <v>0.64566666666666661</v>
      </c>
      <c r="M44" s="82">
        <f>K44*L44</f>
        <v>15.658249699307454</v>
      </c>
      <c r="N44" s="86">
        <f>分析係数表!H47</f>
        <v>1</v>
      </c>
      <c r="O44" s="87">
        <f>SUM(O5:O43)</f>
        <v>15.658249699307454</v>
      </c>
      <c r="P44" s="83">
        <f>分析係数表!C47</f>
        <v>0.46786164393083407</v>
      </c>
      <c r="Q44" s="87">
        <f>SUM(Q5:Q43)</f>
        <v>10.055468046742817</v>
      </c>
      <c r="R44" s="82">
        <f>SUM(R5:R43)</f>
        <v>12.064739798018511</v>
      </c>
      <c r="S44" s="88">
        <f>SUM(S5:S43)</f>
        <v>138.90990842059426</v>
      </c>
      <c r="T44" s="89">
        <f>分析係数表!F47</f>
        <v>0.45241141751681985</v>
      </c>
      <c r="U44" s="90">
        <f>SUM(U5:U43)</f>
        <v>73.297917634691714</v>
      </c>
      <c r="V44" s="91">
        <f>分析係数表!D47</f>
        <v>5.5289104631778725E-2</v>
      </c>
      <c r="W44" s="92">
        <f>SUM(W5:W43)</f>
        <v>6</v>
      </c>
      <c r="X44" s="83">
        <f>分析係数表!E47</f>
        <v>4.6297221440055228E-2</v>
      </c>
      <c r="Y44" s="93">
        <f>SUM(Y5:Y43)</f>
        <v>6</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bestFit="1" customWidth="1"/>
    <col min="6" max="16384" width="8.875" style="3"/>
  </cols>
  <sheetData>
    <row r="1" spans="1:25" ht="13.5" x14ac:dyDescent="0.15">
      <c r="B1" s="52" t="s">
        <v>340</v>
      </c>
      <c r="C1" s="53"/>
      <c r="D1" s="53"/>
      <c r="E1" s="53"/>
      <c r="F1" s="54"/>
      <c r="G1" s="461" t="s">
        <v>609</v>
      </c>
      <c r="H1" s="365"/>
      <c r="I1" s="365"/>
    </row>
    <row r="2" spans="1:25" x14ac:dyDescent="0.15">
      <c r="B2" s="3" t="s">
        <v>286</v>
      </c>
      <c r="S2" s="3" t="s">
        <v>150</v>
      </c>
      <c r="U2" s="55" t="s">
        <v>207</v>
      </c>
      <c r="W2" s="3" t="s">
        <v>127</v>
      </c>
      <c r="Y2" s="3" t="s">
        <v>151</v>
      </c>
    </row>
    <row r="3" spans="1:25" ht="45" x14ac:dyDescent="0.15">
      <c r="B3" s="56"/>
      <c r="C3" s="57" t="s">
        <v>225</v>
      </c>
      <c r="D3" s="57" t="s">
        <v>228</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投入係数表!AH5</f>
        <v>2.7884224699049548E-5</v>
      </c>
      <c r="E5" s="68">
        <f t="shared" ref="E5:E38" si="0">$C$36*D5</f>
        <v>2.7884224699049548E-3</v>
      </c>
      <c r="F5" s="67">
        <f>分析係数表!C8</f>
        <v>0.17777947964604235</v>
      </c>
      <c r="G5" s="68">
        <f t="shared" ref="G5:G38" si="1">E5*F5</f>
        <v>4.9572429573303508E-4</v>
      </c>
      <c r="H5" s="68">
        <f t="array" ref="H5:H43">MMULT(逆行列係数!C5:AO43,'32'!G5:G43)</f>
        <v>1.6408649381430718E-3</v>
      </c>
      <c r="I5" s="68">
        <f t="shared" ref="I5:I38" si="2">C5+H5</f>
        <v>1.6408649381430718E-3</v>
      </c>
      <c r="J5" s="67">
        <f>分析係数表!G8</f>
        <v>0.11983669088190757</v>
      </c>
      <c r="K5" s="69">
        <f t="shared" ref="K5:K38" si="3">I5*J5</f>
        <v>1.9663582437121169E-4</v>
      </c>
      <c r="L5" s="70" t="s">
        <v>185</v>
      </c>
      <c r="M5" s="71" t="s">
        <v>185</v>
      </c>
      <c r="N5" s="72">
        <f>分析係数表!H8</f>
        <v>9.9318531954874535E-3</v>
      </c>
      <c r="O5" s="73">
        <f t="shared" ref="O5:O43" si="4">$M$44*N5</f>
        <v>0.2638340332169572</v>
      </c>
      <c r="P5" s="67">
        <f>分析係数表!C8</f>
        <v>0.17777947964604235</v>
      </c>
      <c r="Q5" s="73">
        <f t="shared" ref="Q5:Q38" si="5">O5*P5</f>
        <v>4.6904277138227306E-2</v>
      </c>
      <c r="R5" s="74">
        <f t="array" ref="R5:R43">MMULT(逆行列係数!C5:AO43,'32'!Q5:Q43)</f>
        <v>7.9275928445117702E-2</v>
      </c>
      <c r="S5" s="75">
        <f t="shared" ref="S5:S38" si="6">I5+R5</f>
        <v>8.0916793383260771E-2</v>
      </c>
      <c r="T5" s="76">
        <f>分析係数表!F8</f>
        <v>0.45371949933871308</v>
      </c>
      <c r="U5" s="77">
        <f t="shared" ref="U5:U38" si="7">S5*T5</f>
        <v>3.6713526981947166E-2</v>
      </c>
      <c r="V5" s="78">
        <f>分析係数表!D8</f>
        <v>0.19702516723850416</v>
      </c>
      <c r="W5" s="79">
        <f t="shared" ref="W5:W38" si="8">ROUND(S5*V5,0)</f>
        <v>0</v>
      </c>
      <c r="X5" s="67">
        <f>分析係数表!E8</f>
        <v>0.1081443713940695</v>
      </c>
      <c r="Y5" s="80">
        <f t="shared" ref="Y5:Y38" si="9">ROUND(S5*X5,0)</f>
        <v>0</v>
      </c>
    </row>
    <row r="6" spans="1:25" x14ac:dyDescent="0.15">
      <c r="A6" s="6" t="s">
        <v>217</v>
      </c>
      <c r="B6" s="5" t="s">
        <v>263</v>
      </c>
      <c r="C6" s="81"/>
      <c r="D6" s="67">
        <f>投入係数表!AH6</f>
        <v>0</v>
      </c>
      <c r="E6" s="68">
        <f t="shared" si="0"/>
        <v>0</v>
      </c>
      <c r="F6" s="67">
        <f>分析係数表!C9</f>
        <v>0.42124201973302378</v>
      </c>
      <c r="G6" s="68">
        <f t="shared" si="1"/>
        <v>0</v>
      </c>
      <c r="H6" s="68">
        <v>1.2849779373532465E-3</v>
      </c>
      <c r="I6" s="68">
        <f t="shared" si="2"/>
        <v>1.2849779373532465E-3</v>
      </c>
      <c r="J6" s="67">
        <f>分析係数表!G9</f>
        <v>0.24981720692176457</v>
      </c>
      <c r="K6" s="69">
        <f t="shared" si="3"/>
        <v>3.2100959926567823E-4</v>
      </c>
      <c r="L6" s="70"/>
      <c r="M6" s="71"/>
      <c r="N6" s="72">
        <f>分析係数表!H9</f>
        <v>5.1224917855464795E-4</v>
      </c>
      <c r="O6" s="73">
        <f t="shared" si="4"/>
        <v>1.3607608180470387E-2</v>
      </c>
      <c r="P6" s="67">
        <f>分析係数表!C9</f>
        <v>0.42124201973302378</v>
      </c>
      <c r="Q6" s="73">
        <f t="shared" si="5"/>
        <v>5.7320963536769626E-3</v>
      </c>
      <c r="R6" s="74">
        <v>7.583088082770759E-3</v>
      </c>
      <c r="S6" s="75">
        <f t="shared" si="6"/>
        <v>8.8680660201240057E-3</v>
      </c>
      <c r="T6" s="76">
        <f>分析係数表!F9</f>
        <v>0.68072142334876917</v>
      </c>
      <c r="U6" s="77">
        <f t="shared" si="7"/>
        <v>6.0366825235696675E-3</v>
      </c>
      <c r="V6" s="78">
        <f>分析係数表!D9</f>
        <v>0.14428466975383866</v>
      </c>
      <c r="W6" s="79">
        <f t="shared" si="8"/>
        <v>0</v>
      </c>
      <c r="X6" s="67">
        <f>分析係数表!E9</f>
        <v>9.1640263222032656E-2</v>
      </c>
      <c r="Y6" s="80">
        <f t="shared" si="9"/>
        <v>0</v>
      </c>
    </row>
    <row r="7" spans="1:25" x14ac:dyDescent="0.15">
      <c r="A7" s="6" t="s">
        <v>218</v>
      </c>
      <c r="B7" s="5" t="s">
        <v>264</v>
      </c>
      <c r="C7" s="81"/>
      <c r="D7" s="67">
        <f>投入係数表!AH7</f>
        <v>3.9834606712927924E-6</v>
      </c>
      <c r="E7" s="68">
        <f t="shared" si="0"/>
        <v>3.9834606712927924E-4</v>
      </c>
      <c r="F7" s="67">
        <f>分析係数表!C10</f>
        <v>0.36396764732023823</v>
      </c>
      <c r="G7" s="68">
        <f t="shared" si="1"/>
        <v>1.4498508087231344E-4</v>
      </c>
      <c r="H7" s="68">
        <v>9.3294623946084355E-4</v>
      </c>
      <c r="I7" s="68">
        <f t="shared" si="2"/>
        <v>9.3294623946084355E-4</v>
      </c>
      <c r="J7" s="67">
        <f>分析係数表!G10</f>
        <v>0.17997125059894586</v>
      </c>
      <c r="K7" s="69">
        <f t="shared" si="3"/>
        <v>1.6790350145735164E-4</v>
      </c>
      <c r="L7" s="70"/>
      <c r="M7" s="71"/>
      <c r="N7" s="72">
        <f>分析係数表!H10</f>
        <v>1.1645238378928864E-3</v>
      </c>
      <c r="O7" s="73">
        <f t="shared" si="4"/>
        <v>3.0934913644128922E-2</v>
      </c>
      <c r="P7" s="67">
        <f>分析係数表!C10</f>
        <v>0.36396764732023823</v>
      </c>
      <c r="Q7" s="73">
        <f t="shared" si="5"/>
        <v>1.125930773910834E-2</v>
      </c>
      <c r="R7" s="74">
        <v>2.3012564393707743E-2</v>
      </c>
      <c r="S7" s="75">
        <f t="shared" si="6"/>
        <v>2.3945510633168587E-2</v>
      </c>
      <c r="T7" s="76">
        <f>分析係数表!F10</f>
        <v>0.526018207954001</v>
      </c>
      <c r="U7" s="77">
        <f t="shared" si="7"/>
        <v>1.2595774591802816E-2</v>
      </c>
      <c r="V7" s="78">
        <f>分析係数表!D10</f>
        <v>9.5927168183996173E-2</v>
      </c>
      <c r="W7" s="79">
        <f t="shared" si="8"/>
        <v>0</v>
      </c>
      <c r="X7" s="67">
        <f>分析係数表!E10</f>
        <v>2.9611883085769047E-2</v>
      </c>
      <c r="Y7" s="80">
        <f t="shared" si="9"/>
        <v>0</v>
      </c>
    </row>
    <row r="8" spans="1:25" x14ac:dyDescent="0.15">
      <c r="A8" s="6" t="s">
        <v>219</v>
      </c>
      <c r="B8" s="5" t="s">
        <v>27</v>
      </c>
      <c r="C8" s="81"/>
      <c r="D8" s="67">
        <f>投入係数表!AH8</f>
        <v>7.9669213425855848E-6</v>
      </c>
      <c r="E8" s="68">
        <f t="shared" si="0"/>
        <v>7.9669213425855848E-4</v>
      </c>
      <c r="F8" s="67">
        <f>分析係数表!C11</f>
        <v>1.3444674968404846E-2</v>
      </c>
      <c r="G8" s="68">
        <f t="shared" si="1"/>
        <v>1.0711266794991074E-5</v>
      </c>
      <c r="H8" s="68">
        <v>9.7165963558759824E-3</v>
      </c>
      <c r="I8" s="68">
        <f t="shared" si="2"/>
        <v>9.7165963558759824E-3</v>
      </c>
      <c r="J8" s="67">
        <f>分析係数表!G11</f>
        <v>0.34123955862637928</v>
      </c>
      <c r="K8" s="69">
        <f t="shared" si="3"/>
        <v>3.3156870518298055E-3</v>
      </c>
      <c r="L8" s="70"/>
      <c r="M8" s="71"/>
      <c r="N8" s="72">
        <f>分析係数表!H11</f>
        <v>-1.9911880294914216E-5</v>
      </c>
      <c r="O8" s="73">
        <f t="shared" si="4"/>
        <v>-5.2894777880198372E-4</v>
      </c>
      <c r="P8" s="67">
        <f>分析係数表!C11</f>
        <v>1.3444674968404846E-2</v>
      </c>
      <c r="Q8" s="73">
        <f t="shared" si="5"/>
        <v>-7.1115309612523739E-6</v>
      </c>
      <c r="R8" s="74">
        <v>2.5428278983048534E-2</v>
      </c>
      <c r="S8" s="75">
        <f t="shared" si="6"/>
        <v>3.5144875338924519E-2</v>
      </c>
      <c r="T8" s="76">
        <f>分析係数表!F11</f>
        <v>0.57409508095287198</v>
      </c>
      <c r="U8" s="77">
        <f t="shared" si="7"/>
        <v>2.0176500052778466E-2</v>
      </c>
      <c r="V8" s="78">
        <f>分析係数表!D11</f>
        <v>2.1656182324430236E-2</v>
      </c>
      <c r="W8" s="79">
        <f t="shared" si="8"/>
        <v>0</v>
      </c>
      <c r="X8" s="67">
        <f>分析係数表!E11</f>
        <v>1.1962462617304321E-2</v>
      </c>
      <c r="Y8" s="80">
        <f t="shared" si="9"/>
        <v>0</v>
      </c>
    </row>
    <row r="9" spans="1:25" x14ac:dyDescent="0.15">
      <c r="A9" s="6" t="s">
        <v>220</v>
      </c>
      <c r="B9" s="5" t="s">
        <v>188</v>
      </c>
      <c r="C9" s="81"/>
      <c r="D9" s="67">
        <f>投入係数表!AH9</f>
        <v>3.1867685370342338E-4</v>
      </c>
      <c r="E9" s="68">
        <f t="shared" si="0"/>
        <v>3.186768537034234E-2</v>
      </c>
      <c r="F9" s="67">
        <f>分析係数表!C12</f>
        <v>0.28285269962977577</v>
      </c>
      <c r="G9" s="68">
        <f t="shared" si="1"/>
        <v>9.0138608379536408E-3</v>
      </c>
      <c r="H9" s="68">
        <v>1.2693219146844516E-2</v>
      </c>
      <c r="I9" s="68">
        <f t="shared" si="2"/>
        <v>1.2693219146844516E-2</v>
      </c>
      <c r="J9" s="67">
        <f>分析係数表!G12</f>
        <v>0.13743688539340115</v>
      </c>
      <c r="K9" s="69">
        <f t="shared" si="3"/>
        <v>1.744516505158195E-3</v>
      </c>
      <c r="L9" s="70"/>
      <c r="M9" s="71"/>
      <c r="N9" s="72">
        <f>分析係数表!H12</f>
        <v>7.6503049889858399E-2</v>
      </c>
      <c r="O9" s="73">
        <f t="shared" si="4"/>
        <v>2.032260023236157</v>
      </c>
      <c r="P9" s="67">
        <f>分析係数表!C12</f>
        <v>0.28285269962977577</v>
      </c>
      <c r="Q9" s="73">
        <f t="shared" si="5"/>
        <v>0.57483023392201782</v>
      </c>
      <c r="R9" s="74">
        <v>0.69989228450132601</v>
      </c>
      <c r="S9" s="75">
        <f t="shared" si="6"/>
        <v>0.71258550364817053</v>
      </c>
      <c r="T9" s="76">
        <f>分析係数表!F12</f>
        <v>0.33885954419874881</v>
      </c>
      <c r="U9" s="77">
        <f t="shared" si="7"/>
        <v>0.24146639896885491</v>
      </c>
      <c r="V9" s="78">
        <f>分析係数表!D12</f>
        <v>4.3897068941791663E-2</v>
      </c>
      <c r="W9" s="79">
        <f t="shared" si="8"/>
        <v>0</v>
      </c>
      <c r="X9" s="67">
        <f>分析係数表!E12</f>
        <v>4.5190587587725331E-2</v>
      </c>
      <c r="Y9" s="80">
        <f t="shared" si="9"/>
        <v>0</v>
      </c>
    </row>
    <row r="10" spans="1:25" x14ac:dyDescent="0.15">
      <c r="A10" s="6" t="s">
        <v>221</v>
      </c>
      <c r="B10" s="5" t="s">
        <v>28</v>
      </c>
      <c r="C10" s="81"/>
      <c r="D10" s="67">
        <f>投入係数表!AH10</f>
        <v>3.3421235032146529E-3</v>
      </c>
      <c r="E10" s="68">
        <f t="shared" si="0"/>
        <v>0.33421235032146529</v>
      </c>
      <c r="F10" s="67">
        <f>分析係数表!C13</f>
        <v>8.2857707463935726E-2</v>
      </c>
      <c r="G10" s="68">
        <f t="shared" si="1"/>
        <v>2.7692069153770375E-2</v>
      </c>
      <c r="H10" s="68">
        <v>3.2327839880511369E-2</v>
      </c>
      <c r="I10" s="68">
        <f t="shared" si="2"/>
        <v>3.2327839880511369E-2</v>
      </c>
      <c r="J10" s="67">
        <f>分析係数表!G13</f>
        <v>0.24536311575828371</v>
      </c>
      <c r="K10" s="69">
        <f t="shared" si="3"/>
        <v>7.9320595188171715E-3</v>
      </c>
      <c r="L10" s="70"/>
      <c r="M10" s="71"/>
      <c r="N10" s="72">
        <f>分析係数表!H13</f>
        <v>1.5229376832013421E-2</v>
      </c>
      <c r="O10" s="73">
        <f t="shared" si="4"/>
        <v>0.40455973662564626</v>
      </c>
      <c r="P10" s="67">
        <f>分析係数表!C13</f>
        <v>8.2857707463935726E-2</v>
      </c>
      <c r="Q10" s="73">
        <f t="shared" si="5"/>
        <v>3.3520892309014678E-2</v>
      </c>
      <c r="R10" s="74">
        <v>3.712273457747968E-2</v>
      </c>
      <c r="S10" s="75">
        <f t="shared" si="6"/>
        <v>6.9450574457991049E-2</v>
      </c>
      <c r="T10" s="76">
        <f>分析係数表!F13</f>
        <v>0.38525314111513148</v>
      </c>
      <c r="U10" s="77">
        <f t="shared" si="7"/>
        <v>2.6756051962191371E-2</v>
      </c>
      <c r="V10" s="78">
        <f>分析係数表!D13</f>
        <v>0.14541724835465397</v>
      </c>
      <c r="W10" s="79">
        <f t="shared" si="8"/>
        <v>0</v>
      </c>
      <c r="X10" s="67">
        <f>分析係数表!E13</f>
        <v>0.13461921992079545</v>
      </c>
      <c r="Y10" s="80">
        <f t="shared" si="9"/>
        <v>0</v>
      </c>
    </row>
    <row r="11" spans="1:25" x14ac:dyDescent="0.15">
      <c r="A11" s="6" t="s">
        <v>222</v>
      </c>
      <c r="B11" s="5" t="s">
        <v>265</v>
      </c>
      <c r="C11" s="81"/>
      <c r="D11" s="67">
        <f>投入係数表!AH11</f>
        <v>1.2667404934711079E-3</v>
      </c>
      <c r="E11" s="68">
        <f t="shared" si="0"/>
        <v>0.1266740493471108</v>
      </c>
      <c r="F11" s="67">
        <f>分析係数表!C14</f>
        <v>0.18904232356765083</v>
      </c>
      <c r="G11" s="68">
        <f t="shared" si="1"/>
        <v>2.3946756624301086E-2</v>
      </c>
      <c r="H11" s="68">
        <v>0.10354601161677521</v>
      </c>
      <c r="I11" s="68">
        <f t="shared" si="2"/>
        <v>0.10354601161677521</v>
      </c>
      <c r="J11" s="67">
        <f>分析係数表!G14</f>
        <v>0.16324783844948645</v>
      </c>
      <c r="K11" s="69">
        <f t="shared" si="3"/>
        <v>1.6903662576503966E-2</v>
      </c>
      <c r="L11" s="70"/>
      <c r="M11" s="71"/>
      <c r="N11" s="72">
        <f>分析係数表!H14</f>
        <v>1.012936620163862E-3</v>
      </c>
      <c r="O11" s="73">
        <f t="shared" si="4"/>
        <v>2.6908085392604142E-2</v>
      </c>
      <c r="P11" s="67">
        <f>分析係数表!C14</f>
        <v>0.18904232356765083</v>
      </c>
      <c r="Q11" s="73">
        <f t="shared" si="5"/>
        <v>5.0867669853746512E-3</v>
      </c>
      <c r="R11" s="74">
        <v>2.9390486668031537E-2</v>
      </c>
      <c r="S11" s="75">
        <f t="shared" si="6"/>
        <v>0.13293649828480675</v>
      </c>
      <c r="T11" s="76">
        <f>分析係数表!F14</f>
        <v>0.31391081065397786</v>
      </c>
      <c r="U11" s="77">
        <f t="shared" si="7"/>
        <v>4.173020394208482E-2</v>
      </c>
      <c r="V11" s="78">
        <f>分析係数表!D14</f>
        <v>4.3223756745778448E-2</v>
      </c>
      <c r="W11" s="79">
        <f t="shared" si="8"/>
        <v>0</v>
      </c>
      <c r="X11" s="67">
        <f>分析係数表!E14</f>
        <v>3.9473684210526314E-2</v>
      </c>
      <c r="Y11" s="80">
        <f t="shared" si="9"/>
        <v>0</v>
      </c>
    </row>
    <row r="12" spans="1:25" x14ac:dyDescent="0.15">
      <c r="A12" s="6" t="s">
        <v>223</v>
      </c>
      <c r="B12" s="5" t="s">
        <v>29</v>
      </c>
      <c r="C12" s="81"/>
      <c r="D12" s="67">
        <f>投入係数表!AH12</f>
        <v>9.1619595439734226E-4</v>
      </c>
      <c r="E12" s="68">
        <f t="shared" si="0"/>
        <v>9.1619595439734219E-2</v>
      </c>
      <c r="F12" s="67">
        <f>分析係数表!C15</f>
        <v>0</v>
      </c>
      <c r="G12" s="68">
        <f t="shared" si="1"/>
        <v>0</v>
      </c>
      <c r="H12" s="68">
        <v>0</v>
      </c>
      <c r="I12" s="68">
        <f t="shared" si="2"/>
        <v>0</v>
      </c>
      <c r="J12" s="67">
        <f>分析係数表!G15</f>
        <v>9.5666650649677346E-2</v>
      </c>
      <c r="K12" s="69">
        <f t="shared" si="3"/>
        <v>0</v>
      </c>
      <c r="L12" s="70"/>
      <c r="M12" s="71"/>
      <c r="N12" s="72">
        <f>分析係数表!H15</f>
        <v>6.7799952404182908E-3</v>
      </c>
      <c r="O12" s="73">
        <f t="shared" si="4"/>
        <v>0.18010671868207545</v>
      </c>
      <c r="P12" s="67">
        <f>分析係数表!C15</f>
        <v>0</v>
      </c>
      <c r="Q12" s="73">
        <f t="shared" si="5"/>
        <v>0</v>
      </c>
      <c r="R12" s="74">
        <v>0</v>
      </c>
      <c r="S12" s="75">
        <f t="shared" si="6"/>
        <v>0</v>
      </c>
      <c r="T12" s="76">
        <f>分析係数表!F15</f>
        <v>0.30441701456509634</v>
      </c>
      <c r="U12" s="77">
        <f t="shared" si="7"/>
        <v>0</v>
      </c>
      <c r="V12" s="78">
        <f>分析係数表!D15</f>
        <v>1.6382553541497664E-2</v>
      </c>
      <c r="W12" s="79">
        <f t="shared" si="8"/>
        <v>0</v>
      </c>
      <c r="X12" s="67">
        <f>分析係数表!E15</f>
        <v>1.4846335831041491E-2</v>
      </c>
      <c r="Y12" s="80">
        <f t="shared" si="9"/>
        <v>0</v>
      </c>
    </row>
    <row r="13" spans="1:25" x14ac:dyDescent="0.15">
      <c r="A13" s="6" t="s">
        <v>224</v>
      </c>
      <c r="B13" s="5" t="s">
        <v>30</v>
      </c>
      <c r="C13" s="81"/>
      <c r="D13" s="67">
        <f>投入係数表!AH13</f>
        <v>1.087086417195803E-2</v>
      </c>
      <c r="E13" s="68">
        <f t="shared" si="0"/>
        <v>1.087086417195803</v>
      </c>
      <c r="F13" s="67">
        <f>分析係数表!C16</f>
        <v>0.18624360370728099</v>
      </c>
      <c r="G13" s="68">
        <f t="shared" si="1"/>
        <v>0.20246289187978306</v>
      </c>
      <c r="H13" s="68">
        <v>0.24225679357288046</v>
      </c>
      <c r="I13" s="68">
        <f t="shared" si="2"/>
        <v>0.24225679357288046</v>
      </c>
      <c r="J13" s="67">
        <f>分析係数表!G16</f>
        <v>3.3443467200273011E-2</v>
      </c>
      <c r="K13" s="69">
        <f t="shared" si="3"/>
        <v>8.1019071298979381E-3</v>
      </c>
      <c r="L13" s="70"/>
      <c r="M13" s="71"/>
      <c r="N13" s="72">
        <f>分析係数表!H16</f>
        <v>1.544069969062719E-2</v>
      </c>
      <c r="O13" s="73">
        <f t="shared" si="4"/>
        <v>0.41017340821357701</v>
      </c>
      <c r="P13" s="67">
        <f>分析係数表!C16</f>
        <v>0.18624360370728099</v>
      </c>
      <c r="Q13" s="73">
        <f t="shared" si="5"/>
        <v>7.6392173690594228E-2</v>
      </c>
      <c r="R13" s="74">
        <v>0.1397286235055665</v>
      </c>
      <c r="S13" s="75">
        <f t="shared" si="6"/>
        <v>0.38198541707844696</v>
      </c>
      <c r="T13" s="76">
        <f>分析係数表!F16</f>
        <v>0.28910915662276826</v>
      </c>
      <c r="U13" s="77">
        <f t="shared" si="7"/>
        <v>0.11043548177374618</v>
      </c>
      <c r="V13" s="78">
        <f>分析係数表!D16</f>
        <v>9.2295282857896288E-3</v>
      </c>
      <c r="W13" s="79">
        <f t="shared" si="8"/>
        <v>0</v>
      </c>
      <c r="X13" s="67">
        <f>分析係数表!E16</f>
        <v>8.9968511021142599E-3</v>
      </c>
      <c r="Y13" s="80">
        <f t="shared" si="9"/>
        <v>0</v>
      </c>
    </row>
    <row r="14" spans="1:25" x14ac:dyDescent="0.15">
      <c r="A14" s="6" t="s">
        <v>2</v>
      </c>
      <c r="B14" s="5" t="s">
        <v>360</v>
      </c>
      <c r="C14" s="81"/>
      <c r="D14" s="67">
        <f>投入係数表!AH14</f>
        <v>1.9160445828918331E-3</v>
      </c>
      <c r="E14" s="68">
        <f t="shared" si="0"/>
        <v>0.19160445828918332</v>
      </c>
      <c r="F14" s="67">
        <f>分析係数表!C17</f>
        <v>8.6758716707685424E-2</v>
      </c>
      <c r="G14" s="68">
        <f t="shared" si="1"/>
        <v>1.6623356916640783E-2</v>
      </c>
      <c r="H14" s="68">
        <v>3.6734034758985484E-2</v>
      </c>
      <c r="I14" s="68">
        <f t="shared" si="2"/>
        <v>3.6734034758985484E-2</v>
      </c>
      <c r="J14" s="67">
        <f>分析係数表!G17</f>
        <v>0.21883055467982124</v>
      </c>
      <c r="K14" s="69">
        <f t="shared" si="3"/>
        <v>8.0385292019366263E-3</v>
      </c>
      <c r="L14" s="70"/>
      <c r="M14" s="71"/>
      <c r="N14" s="72">
        <f>分析係数表!H17</f>
        <v>2.866347284388861E-3</v>
      </c>
      <c r="O14" s="73">
        <f t="shared" si="4"/>
        <v>7.6142885900124274E-2</v>
      </c>
      <c r="P14" s="67">
        <f>分析係数表!C17</f>
        <v>8.6758716707685424E-2</v>
      </c>
      <c r="Q14" s="73">
        <f t="shared" si="5"/>
        <v>6.6060590671144963E-3</v>
      </c>
      <c r="R14" s="74">
        <v>1.3886987778015726E-2</v>
      </c>
      <c r="S14" s="75">
        <f t="shared" si="6"/>
        <v>5.0621022537001209E-2</v>
      </c>
      <c r="T14" s="76">
        <f>分析係数表!F17</f>
        <v>0.34508465775272146</v>
      </c>
      <c r="U14" s="77">
        <f t="shared" si="7"/>
        <v>1.7468538237273862E-2</v>
      </c>
      <c r="V14" s="78">
        <f>分析係数表!D17</f>
        <v>3.6575301819260796E-2</v>
      </c>
      <c r="W14" s="79">
        <f t="shared" si="8"/>
        <v>0</v>
      </c>
      <c r="X14" s="67">
        <f>分析係数表!E17</f>
        <v>3.5787140923168224E-2</v>
      </c>
      <c r="Y14" s="80">
        <f t="shared" si="9"/>
        <v>0</v>
      </c>
    </row>
    <row r="15" spans="1:25" x14ac:dyDescent="0.15">
      <c r="A15" s="6" t="s">
        <v>3</v>
      </c>
      <c r="B15" s="5" t="s">
        <v>31</v>
      </c>
      <c r="C15" s="81"/>
      <c r="D15" s="67">
        <f>投入係数表!AH15</f>
        <v>1.7925573020817565E-4</v>
      </c>
      <c r="E15" s="68">
        <f t="shared" si="0"/>
        <v>1.7925573020817567E-2</v>
      </c>
      <c r="F15" s="67">
        <f>分析係数表!C18</f>
        <v>0.36451017494166671</v>
      </c>
      <c r="G15" s="68">
        <f t="shared" si="1"/>
        <v>6.5340537577478321E-3</v>
      </c>
      <c r="H15" s="68">
        <v>3.4525342645529214E-2</v>
      </c>
      <c r="I15" s="68">
        <f t="shared" si="2"/>
        <v>3.4525342645529214E-2</v>
      </c>
      <c r="J15" s="67">
        <f>分析係数表!G18</f>
        <v>0.21601264645713222</v>
      </c>
      <c r="K15" s="69">
        <f t="shared" si="3"/>
        <v>7.457910634700052E-3</v>
      </c>
      <c r="L15" s="70"/>
      <c r="M15" s="71"/>
      <c r="N15" s="72">
        <f>分析係数表!H18</f>
        <v>4.846294736294444E-4</v>
      </c>
      <c r="O15" s="73">
        <f t="shared" si="4"/>
        <v>1.2873906422777314E-2</v>
      </c>
      <c r="P15" s="67">
        <f>分析係数表!C18</f>
        <v>0.36451017494166671</v>
      </c>
      <c r="Q15" s="73">
        <f t="shared" si="5"/>
        <v>4.692669882349205E-3</v>
      </c>
      <c r="R15" s="74">
        <v>1.2831167573345764E-2</v>
      </c>
      <c r="S15" s="75">
        <f t="shared" si="6"/>
        <v>4.7356510218874978E-2</v>
      </c>
      <c r="T15" s="76">
        <f>分析係数表!F18</f>
        <v>0.4650429076224129</v>
      </c>
      <c r="U15" s="77">
        <f t="shared" si="7"/>
        <v>2.2022809207036129E-2</v>
      </c>
      <c r="V15" s="78">
        <f>分析係数表!D18</f>
        <v>3.2220569090570951E-2</v>
      </c>
      <c r="W15" s="79">
        <f t="shared" si="8"/>
        <v>0</v>
      </c>
      <c r="X15" s="67">
        <f>分析係数表!E18</f>
        <v>3.2765216929248921E-2</v>
      </c>
      <c r="Y15" s="80">
        <f t="shared" si="9"/>
        <v>0</v>
      </c>
    </row>
    <row r="16" spans="1:25" x14ac:dyDescent="0.15">
      <c r="A16" s="6" t="s">
        <v>4</v>
      </c>
      <c r="B16" s="5" t="s">
        <v>32</v>
      </c>
      <c r="C16" s="81"/>
      <c r="D16" s="67">
        <f>投入係数表!AH16</f>
        <v>2.7884224699049548E-5</v>
      </c>
      <c r="E16" s="68">
        <f t="shared" si="0"/>
        <v>2.7884224699049548E-3</v>
      </c>
      <c r="F16" s="67">
        <f>分析係数表!C19</f>
        <v>0.20084535872916243</v>
      </c>
      <c r="G16" s="68">
        <f t="shared" si="1"/>
        <v>5.6004171125651782E-4</v>
      </c>
      <c r="H16" s="68">
        <v>1.4114782905429253E-2</v>
      </c>
      <c r="I16" s="68">
        <f t="shared" si="2"/>
        <v>1.4114782905429253E-2</v>
      </c>
      <c r="J16" s="67">
        <f>分析係数表!G19</f>
        <v>5.7675100625652016E-2</v>
      </c>
      <c r="K16" s="69">
        <f t="shared" si="3"/>
        <v>8.1407152437986514E-4</v>
      </c>
      <c r="L16" s="70"/>
      <c r="M16" s="71"/>
      <c r="N16" s="72">
        <f>分析係数表!H19</f>
        <v>-1.1304809457757749E-4</v>
      </c>
      <c r="O16" s="73">
        <f t="shared" si="4"/>
        <v>-3.0030583570693271E-3</v>
      </c>
      <c r="P16" s="67">
        <f>分析係数表!C19</f>
        <v>0.20084535872916243</v>
      </c>
      <c r="Q16" s="73">
        <f t="shared" si="5"/>
        <v>-6.0315033301019819E-4</v>
      </c>
      <c r="R16" s="74">
        <v>1.4928289708902465E-3</v>
      </c>
      <c r="S16" s="75">
        <f t="shared" si="6"/>
        <v>1.56076118763195E-2</v>
      </c>
      <c r="T16" s="76">
        <f>分析係数表!F19</f>
        <v>0.24248712237187039</v>
      </c>
      <c r="U16" s="77">
        <f t="shared" si="7"/>
        <v>3.7846448909857442E-3</v>
      </c>
      <c r="V16" s="78">
        <f>分析係数表!D19</f>
        <v>7.3785483068795456E-3</v>
      </c>
      <c r="W16" s="79">
        <f t="shared" si="8"/>
        <v>0</v>
      </c>
      <c r="X16" s="67">
        <f>分析係数表!E19</f>
        <v>8.3435495944996062E-3</v>
      </c>
      <c r="Y16" s="80">
        <f t="shared" si="9"/>
        <v>0</v>
      </c>
    </row>
    <row r="17" spans="1:25" x14ac:dyDescent="0.15">
      <c r="A17" s="6" t="s">
        <v>5</v>
      </c>
      <c r="B17" s="5" t="s">
        <v>33</v>
      </c>
      <c r="C17" s="81"/>
      <c r="D17" s="67">
        <f>投入係数表!AH17</f>
        <v>2.0713995490722519E-4</v>
      </c>
      <c r="E17" s="68">
        <f t="shared" si="0"/>
        <v>2.0713995490722517E-2</v>
      </c>
      <c r="F17" s="67">
        <f>分析係数表!C20</f>
        <v>4.0655503382211911E-2</v>
      </c>
      <c r="G17" s="68">
        <f t="shared" si="1"/>
        <v>8.4213791373219154E-4</v>
      </c>
      <c r="H17" s="68">
        <v>2.3449493989901359E-3</v>
      </c>
      <c r="I17" s="68">
        <f t="shared" si="2"/>
        <v>2.3449493989901359E-3</v>
      </c>
      <c r="J17" s="67">
        <f>分析係数表!G20</f>
        <v>0.10009738747512385</v>
      </c>
      <c r="K17" s="69">
        <f t="shared" si="3"/>
        <v>2.3472330860027443E-4</v>
      </c>
      <c r="L17" s="70"/>
      <c r="M17" s="71"/>
      <c r="N17" s="72">
        <f>分析係数表!H20</f>
        <v>5.4629207067175944E-4</v>
      </c>
      <c r="O17" s="73">
        <f t="shared" si="4"/>
        <v>1.4511938253906039E-2</v>
      </c>
      <c r="P17" s="67">
        <f>分析係数表!C20</f>
        <v>4.0655503382211911E-2</v>
      </c>
      <c r="Q17" s="73">
        <f t="shared" si="5"/>
        <v>5.8999015476412738E-4</v>
      </c>
      <c r="R17" s="74">
        <v>1.0794695815116025E-3</v>
      </c>
      <c r="S17" s="75">
        <f t="shared" si="6"/>
        <v>3.4244189805017382E-3</v>
      </c>
      <c r="T17" s="76">
        <f>分析係数表!F20</f>
        <v>0.22636236609222171</v>
      </c>
      <c r="U17" s="77">
        <f t="shared" si="7"/>
        <v>7.7515958291748716E-4</v>
      </c>
      <c r="V17" s="78">
        <f>分析係数表!D20</f>
        <v>2.4840863219996893E-2</v>
      </c>
      <c r="W17" s="79">
        <f t="shared" si="8"/>
        <v>0</v>
      </c>
      <c r="X17" s="67">
        <f>分析係数表!E20</f>
        <v>2.6336960663928526E-2</v>
      </c>
      <c r="Y17" s="80">
        <f t="shared" si="9"/>
        <v>0</v>
      </c>
    </row>
    <row r="18" spans="1:25" x14ac:dyDescent="0.15">
      <c r="A18" s="6" t="s">
        <v>6</v>
      </c>
      <c r="B18" s="5" t="s">
        <v>34</v>
      </c>
      <c r="C18" s="81"/>
      <c r="D18" s="67">
        <f>投入係数表!AH18</f>
        <v>4.4813932552043917E-3</v>
      </c>
      <c r="E18" s="68">
        <f t="shared" si="0"/>
        <v>0.44813932552043917</v>
      </c>
      <c r="F18" s="67">
        <f>分析係数表!C21</f>
        <v>0.20026093416848378</v>
      </c>
      <c r="G18" s="68">
        <f t="shared" si="1"/>
        <v>8.9744799966357397E-2</v>
      </c>
      <c r="H18" s="68">
        <v>0.11641986251598227</v>
      </c>
      <c r="I18" s="68">
        <f t="shared" si="2"/>
        <v>0.11641986251598227</v>
      </c>
      <c r="J18" s="67">
        <f>分析係数表!G21</f>
        <v>0.28530595433635869</v>
      </c>
      <c r="K18" s="69">
        <f t="shared" si="3"/>
        <v>3.3215279978829997E-2</v>
      </c>
      <c r="L18" s="70"/>
      <c r="M18" s="71"/>
      <c r="N18" s="72">
        <f>分析係数表!H21</f>
        <v>9.3136214282663271E-4</v>
      </c>
      <c r="O18" s="73">
        <f t="shared" si="4"/>
        <v>2.4741105782673432E-2</v>
      </c>
      <c r="P18" s="67">
        <f>分析係数表!C21</f>
        <v>0.20026093416848378</v>
      </c>
      <c r="Q18" s="73">
        <f t="shared" si="5"/>
        <v>4.9546769563994578E-3</v>
      </c>
      <c r="R18" s="74">
        <v>1.4703088708688274E-2</v>
      </c>
      <c r="S18" s="75">
        <f t="shared" si="6"/>
        <v>0.13112295122467055</v>
      </c>
      <c r="T18" s="76">
        <f>分析係数表!F21</f>
        <v>0.42843035575162391</v>
      </c>
      <c r="U18" s="77">
        <f t="shared" si="7"/>
        <v>5.6177052640388435E-2</v>
      </c>
      <c r="V18" s="78">
        <f>分析係数表!D21</f>
        <v>6.0977485770431279E-2</v>
      </c>
      <c r="W18" s="79">
        <f t="shared" si="8"/>
        <v>0</v>
      </c>
      <c r="X18" s="67">
        <f>分析係数表!E21</f>
        <v>5.1608549154661891E-2</v>
      </c>
      <c r="Y18" s="80">
        <f t="shared" si="9"/>
        <v>0</v>
      </c>
    </row>
    <row r="19" spans="1:25" x14ac:dyDescent="0.15">
      <c r="A19" s="6" t="s">
        <v>7</v>
      </c>
      <c r="B19" s="5" t="s">
        <v>266</v>
      </c>
      <c r="C19" s="81"/>
      <c r="D19" s="67">
        <f>投入係数表!AH19</f>
        <v>3.3461069638859457E-4</v>
      </c>
      <c r="E19" s="68">
        <f t="shared" si="0"/>
        <v>3.3461069638859454E-2</v>
      </c>
      <c r="F19" s="67">
        <f>分析係数表!C22</f>
        <v>0</v>
      </c>
      <c r="G19" s="68">
        <f t="shared" si="1"/>
        <v>0</v>
      </c>
      <c r="H19" s="68">
        <v>0</v>
      </c>
      <c r="I19" s="68">
        <f t="shared" si="2"/>
        <v>0</v>
      </c>
      <c r="J19" s="67">
        <f>分析係数表!G22</f>
        <v>0.19479228140352609</v>
      </c>
      <c r="K19" s="69">
        <f t="shared" si="3"/>
        <v>0</v>
      </c>
      <c r="L19" s="70"/>
      <c r="M19" s="71"/>
      <c r="N19" s="72">
        <f>分析係数表!H22</f>
        <v>4.3356513545377728E-5</v>
      </c>
      <c r="O19" s="73">
        <f t="shared" si="4"/>
        <v>1.151741131262384E-3</v>
      </c>
      <c r="P19" s="67">
        <f>分析係数表!C22</f>
        <v>0</v>
      </c>
      <c r="Q19" s="73">
        <f t="shared" si="5"/>
        <v>0</v>
      </c>
      <c r="R19" s="74">
        <v>0</v>
      </c>
      <c r="S19" s="75">
        <f t="shared" si="6"/>
        <v>0</v>
      </c>
      <c r="T19" s="76">
        <f>分析係数表!F22</f>
        <v>0.41838413471300051</v>
      </c>
      <c r="U19" s="77">
        <f t="shared" si="7"/>
        <v>0</v>
      </c>
      <c r="V19" s="78">
        <f>分析係数表!D22</f>
        <v>3.026450367845886E-2</v>
      </c>
      <c r="W19" s="79">
        <f t="shared" si="8"/>
        <v>0</v>
      </c>
      <c r="X19" s="67">
        <f>分析係数表!E22</f>
        <v>3.1513111329121969E-2</v>
      </c>
      <c r="Y19" s="80">
        <f t="shared" si="9"/>
        <v>0</v>
      </c>
    </row>
    <row r="20" spans="1:25" x14ac:dyDescent="0.15">
      <c r="A20" s="6" t="s">
        <v>8</v>
      </c>
      <c r="B20" s="5" t="s">
        <v>267</v>
      </c>
      <c r="C20" s="81"/>
      <c r="D20" s="67">
        <f>投入係数表!AH20</f>
        <v>1.1950382013878376E-5</v>
      </c>
      <c r="E20" s="68">
        <f t="shared" si="0"/>
        <v>1.1950382013878377E-3</v>
      </c>
      <c r="F20" s="67">
        <f>分析係数表!C23</f>
        <v>0</v>
      </c>
      <c r="G20" s="68">
        <f t="shared" si="1"/>
        <v>0</v>
      </c>
      <c r="H20" s="68">
        <v>0</v>
      </c>
      <c r="I20" s="68">
        <f t="shared" si="2"/>
        <v>0</v>
      </c>
      <c r="J20" s="67">
        <f>分析係数表!G23</f>
        <v>0.21606046907516688</v>
      </c>
      <c r="K20" s="69">
        <f t="shared" si="3"/>
        <v>0</v>
      </c>
      <c r="L20" s="70"/>
      <c r="M20" s="71"/>
      <c r="N20" s="72">
        <f>分析係数表!H23</f>
        <v>2.2802314531272731E-5</v>
      </c>
      <c r="O20" s="73">
        <f t="shared" si="4"/>
        <v>6.0573052088614267E-4</v>
      </c>
      <c r="P20" s="67">
        <f>分析係数表!C23</f>
        <v>0</v>
      </c>
      <c r="Q20" s="73">
        <f t="shared" si="5"/>
        <v>0</v>
      </c>
      <c r="R20" s="74">
        <v>0</v>
      </c>
      <c r="S20" s="75">
        <f t="shared" si="6"/>
        <v>0</v>
      </c>
      <c r="T20" s="76">
        <f>分析係数表!F23</f>
        <v>0.44514084879880428</v>
      </c>
      <c r="U20" s="77">
        <f t="shared" si="7"/>
        <v>0</v>
      </c>
      <c r="V20" s="78">
        <f>分析係数表!D23</f>
        <v>3.0368931406207365E-2</v>
      </c>
      <c r="W20" s="79">
        <f t="shared" si="8"/>
        <v>0</v>
      </c>
      <c r="X20" s="67">
        <f>分析係数表!E23</f>
        <v>2.9261200503365954E-2</v>
      </c>
      <c r="Y20" s="80">
        <f t="shared" si="9"/>
        <v>0</v>
      </c>
    </row>
    <row r="21" spans="1:25" x14ac:dyDescent="0.15">
      <c r="A21" s="6" t="s">
        <v>9</v>
      </c>
      <c r="B21" s="5" t="s">
        <v>268</v>
      </c>
      <c r="C21" s="81"/>
      <c r="D21" s="67">
        <f>投入係数表!AH21</f>
        <v>3.246520447103626E-3</v>
      </c>
      <c r="E21" s="68">
        <f t="shared" si="0"/>
        <v>0.32465204471036258</v>
      </c>
      <c r="F21" s="67">
        <f>分析係数表!C24</f>
        <v>0.65025853558407531</v>
      </c>
      <c r="G21" s="68">
        <f t="shared" si="1"/>
        <v>0.21110776316773611</v>
      </c>
      <c r="H21" s="68">
        <v>0.26168569513739853</v>
      </c>
      <c r="I21" s="68">
        <f t="shared" si="2"/>
        <v>0.26168569513739853</v>
      </c>
      <c r="J21" s="67">
        <f>分析係数表!G24</f>
        <v>0.20860957299762456</v>
      </c>
      <c r="K21" s="69">
        <f t="shared" si="3"/>
        <v>5.4590141122199266E-2</v>
      </c>
      <c r="L21" s="70"/>
      <c r="M21" s="71"/>
      <c r="N21" s="72">
        <f>分析係数表!H24</f>
        <v>1.012294301444671E-3</v>
      </c>
      <c r="O21" s="73">
        <f t="shared" si="4"/>
        <v>2.6891022561029879E-2</v>
      </c>
      <c r="P21" s="67">
        <f>分析係数表!C24</f>
        <v>0.65025853558407531</v>
      </c>
      <c r="Q21" s="73">
        <f t="shared" si="5"/>
        <v>1.748611695089362E-2</v>
      </c>
      <c r="R21" s="74">
        <v>3.6489660328689139E-2</v>
      </c>
      <c r="S21" s="75">
        <f t="shared" si="6"/>
        <v>0.29817535546608764</v>
      </c>
      <c r="T21" s="76">
        <f>分析係数表!F24</f>
        <v>0.3934811577649211</v>
      </c>
      <c r="U21" s="77">
        <f t="shared" si="7"/>
        <v>0.11732638408576306</v>
      </c>
      <c r="V21" s="78">
        <f>分析係数表!D24</f>
        <v>3.4084043072695518E-2</v>
      </c>
      <c r="W21" s="79">
        <f t="shared" si="8"/>
        <v>0</v>
      </c>
      <c r="X21" s="67">
        <f>分析係数表!E24</f>
        <v>3.4423393671525172E-2</v>
      </c>
      <c r="Y21" s="80">
        <f t="shared" si="9"/>
        <v>0</v>
      </c>
    </row>
    <row r="22" spans="1:25" x14ac:dyDescent="0.15">
      <c r="A22" s="6" t="s">
        <v>10</v>
      </c>
      <c r="B22" s="5" t="s">
        <v>269</v>
      </c>
      <c r="C22" s="81"/>
      <c r="D22" s="67">
        <f>投入係数表!AH22</f>
        <v>2.2387048972665495E-3</v>
      </c>
      <c r="E22" s="68">
        <f t="shared" si="0"/>
        <v>0.22387048972665494</v>
      </c>
      <c r="F22" s="67">
        <f>分析係数表!C25</f>
        <v>0</v>
      </c>
      <c r="G22" s="68">
        <f t="shared" si="1"/>
        <v>0</v>
      </c>
      <c r="H22" s="68">
        <v>0</v>
      </c>
      <c r="I22" s="68">
        <f t="shared" si="2"/>
        <v>0</v>
      </c>
      <c r="J22" s="67">
        <f>分析係数表!G25</f>
        <v>0.19719093468979926</v>
      </c>
      <c r="K22" s="69">
        <f t="shared" si="3"/>
        <v>0</v>
      </c>
      <c r="L22" s="70"/>
      <c r="M22" s="71"/>
      <c r="N22" s="72">
        <f>分析係数表!H25</f>
        <v>4.306747012174188E-4</v>
      </c>
      <c r="O22" s="73">
        <f t="shared" si="4"/>
        <v>1.1440628570539681E-2</v>
      </c>
      <c r="P22" s="67">
        <f>分析係数表!C25</f>
        <v>0</v>
      </c>
      <c r="Q22" s="73">
        <f t="shared" si="5"/>
        <v>0</v>
      </c>
      <c r="R22" s="74">
        <v>0</v>
      </c>
      <c r="S22" s="75">
        <f t="shared" si="6"/>
        <v>0</v>
      </c>
      <c r="T22" s="76">
        <f>分析係数表!F25</f>
        <v>0.35048596602779541</v>
      </c>
      <c r="U22" s="77">
        <f t="shared" si="7"/>
        <v>0</v>
      </c>
      <c r="V22" s="78">
        <f>分析係数表!D25</f>
        <v>2.3003905895176674E-2</v>
      </c>
      <c r="W22" s="79">
        <f t="shared" si="8"/>
        <v>0</v>
      </c>
      <c r="X22" s="67">
        <f>分析係数表!E25</f>
        <v>2.2123944045780726E-2</v>
      </c>
      <c r="Y22" s="80">
        <f t="shared" si="9"/>
        <v>0</v>
      </c>
    </row>
    <row r="23" spans="1:25" x14ac:dyDescent="0.15">
      <c r="A23" s="6" t="s">
        <v>11</v>
      </c>
      <c r="B23" s="5" t="s">
        <v>35</v>
      </c>
      <c r="C23" s="81"/>
      <c r="D23" s="67">
        <f>投入係数表!AH23</f>
        <v>1.860276133493734E-3</v>
      </c>
      <c r="E23" s="68">
        <f t="shared" si="0"/>
        <v>0.1860276133493734</v>
      </c>
      <c r="F23" s="67">
        <f>分析係数表!C26</f>
        <v>0</v>
      </c>
      <c r="G23" s="68">
        <f t="shared" si="1"/>
        <v>0</v>
      </c>
      <c r="H23" s="68">
        <v>0</v>
      </c>
      <c r="I23" s="68">
        <f t="shared" si="2"/>
        <v>0</v>
      </c>
      <c r="J23" s="67">
        <f>分析係数表!G26</f>
        <v>0.19662644495445136</v>
      </c>
      <c r="K23" s="69">
        <f t="shared" si="3"/>
        <v>0</v>
      </c>
      <c r="L23" s="70"/>
      <c r="M23" s="71"/>
      <c r="N23" s="72">
        <f>分析係数表!H26</f>
        <v>9.677494982687905E-3</v>
      </c>
      <c r="O23" s="73">
        <f t="shared" si="4"/>
        <v>0.25707715191355124</v>
      </c>
      <c r="P23" s="67">
        <f>分析係数表!C26</f>
        <v>0</v>
      </c>
      <c r="Q23" s="73">
        <f t="shared" si="5"/>
        <v>0</v>
      </c>
      <c r="R23" s="74">
        <v>0</v>
      </c>
      <c r="S23" s="75">
        <f t="shared" si="6"/>
        <v>0</v>
      </c>
      <c r="T23" s="76">
        <f>分析係数表!F26</f>
        <v>0.33616183802743088</v>
      </c>
      <c r="U23" s="77">
        <f t="shared" si="7"/>
        <v>0</v>
      </c>
      <c r="V23" s="78">
        <f>分析係数表!D26</f>
        <v>2.7602951782442934E-2</v>
      </c>
      <c r="W23" s="79">
        <f t="shared" si="8"/>
        <v>0</v>
      </c>
      <c r="X23" s="67">
        <f>分析係数表!E26</f>
        <v>3.0142035365695308E-2</v>
      </c>
      <c r="Y23" s="80">
        <f t="shared" si="9"/>
        <v>0</v>
      </c>
    </row>
    <row r="24" spans="1:25" x14ac:dyDescent="0.15">
      <c r="A24" s="6" t="s">
        <v>12</v>
      </c>
      <c r="B24" s="5" t="s">
        <v>361</v>
      </c>
      <c r="C24" s="81"/>
      <c r="D24" s="67">
        <f>投入係数表!AH24</f>
        <v>1.7089046279846079E-3</v>
      </c>
      <c r="E24" s="68">
        <f t="shared" si="0"/>
        <v>0.17089046279846079</v>
      </c>
      <c r="F24" s="67">
        <f>分析係数表!C27</f>
        <v>0</v>
      </c>
      <c r="G24" s="68">
        <f t="shared" si="1"/>
        <v>0</v>
      </c>
      <c r="H24" s="68">
        <v>0</v>
      </c>
      <c r="I24" s="68">
        <f t="shared" si="2"/>
        <v>0</v>
      </c>
      <c r="J24" s="67">
        <f>分析係数表!G27</f>
        <v>0.17147772408733272</v>
      </c>
      <c r="K24" s="69">
        <f t="shared" si="3"/>
        <v>0</v>
      </c>
      <c r="L24" s="70"/>
      <c r="M24" s="71"/>
      <c r="N24" s="72">
        <f>分析係数表!H27</f>
        <v>9.0371032196546967E-3</v>
      </c>
      <c r="O24" s="73">
        <f t="shared" si="4"/>
        <v>0.24006550883401648</v>
      </c>
      <c r="P24" s="67">
        <f>分析係数表!C27</f>
        <v>0</v>
      </c>
      <c r="Q24" s="73">
        <f t="shared" si="5"/>
        <v>0</v>
      </c>
      <c r="R24" s="74">
        <v>0</v>
      </c>
      <c r="S24" s="75">
        <f t="shared" si="6"/>
        <v>0</v>
      </c>
      <c r="T24" s="76">
        <f>分析係数表!F27</f>
        <v>0.32350039213702025</v>
      </c>
      <c r="U24" s="77">
        <f t="shared" si="7"/>
        <v>0</v>
      </c>
      <c r="V24" s="78">
        <f>分析係数表!D27</f>
        <v>1.8544286184127304E-2</v>
      </c>
      <c r="W24" s="79">
        <f t="shared" si="8"/>
        <v>0</v>
      </c>
      <c r="X24" s="67">
        <f>分析係数表!E27</f>
        <v>2.1504288208060312E-2</v>
      </c>
      <c r="Y24" s="80">
        <f t="shared" si="9"/>
        <v>0</v>
      </c>
    </row>
    <row r="25" spans="1:25" x14ac:dyDescent="0.15">
      <c r="A25" s="6" t="s">
        <v>13</v>
      </c>
      <c r="B25" s="5" t="s">
        <v>189</v>
      </c>
      <c r="C25" s="81"/>
      <c r="D25" s="67">
        <f>投入係数表!AH25</f>
        <v>5.5091261083979317E-3</v>
      </c>
      <c r="E25" s="68">
        <f t="shared" si="0"/>
        <v>0.55091261083979315</v>
      </c>
      <c r="F25" s="67">
        <f>分析係数表!C28</f>
        <v>0</v>
      </c>
      <c r="G25" s="68">
        <f t="shared" si="1"/>
        <v>0</v>
      </c>
      <c r="H25" s="68">
        <v>0</v>
      </c>
      <c r="I25" s="68">
        <f t="shared" si="2"/>
        <v>0</v>
      </c>
      <c r="J25" s="67">
        <f>分析係数表!G28</f>
        <v>0.12493759360958562</v>
      </c>
      <c r="K25" s="69">
        <f t="shared" si="3"/>
        <v>0</v>
      </c>
      <c r="L25" s="70"/>
      <c r="M25" s="71"/>
      <c r="N25" s="72">
        <f>分析係数表!H28</f>
        <v>7.3452357133061783E-3</v>
      </c>
      <c r="O25" s="73">
        <f t="shared" si="4"/>
        <v>0.19512201046742209</v>
      </c>
      <c r="P25" s="67">
        <f>分析係数表!C28</f>
        <v>0</v>
      </c>
      <c r="Q25" s="73">
        <f t="shared" si="5"/>
        <v>0</v>
      </c>
      <c r="R25" s="74">
        <v>0</v>
      </c>
      <c r="S25" s="75">
        <f t="shared" si="6"/>
        <v>0</v>
      </c>
      <c r="T25" s="76">
        <f>分析係数表!F28</f>
        <v>0.21398822818403973</v>
      </c>
      <c r="U25" s="77">
        <f t="shared" si="7"/>
        <v>0</v>
      </c>
      <c r="V25" s="78">
        <f>分析係数表!D28</f>
        <v>4.8519326273747276E-2</v>
      </c>
      <c r="W25" s="79">
        <f t="shared" si="8"/>
        <v>0</v>
      </c>
      <c r="X25" s="67">
        <f>分析係数表!E28</f>
        <v>4.7520824027117221E-2</v>
      </c>
      <c r="Y25" s="80">
        <f t="shared" si="9"/>
        <v>0</v>
      </c>
    </row>
    <row r="26" spans="1:25" x14ac:dyDescent="0.15">
      <c r="A26" s="6" t="s">
        <v>14</v>
      </c>
      <c r="B26" s="5" t="s">
        <v>50</v>
      </c>
      <c r="C26" s="81"/>
      <c r="D26" s="67">
        <f>投入係数表!AH26</f>
        <v>8.9548195890661979E-3</v>
      </c>
      <c r="E26" s="68">
        <f t="shared" si="0"/>
        <v>0.89548195890661975</v>
      </c>
      <c r="F26" s="67">
        <f>分析係数表!C29</f>
        <v>0.21798273531536294</v>
      </c>
      <c r="G26" s="68">
        <f t="shared" si="1"/>
        <v>0.1951996068280244</v>
      </c>
      <c r="H26" s="68">
        <v>0.23675318108922336</v>
      </c>
      <c r="I26" s="68">
        <f t="shared" si="2"/>
        <v>0.23675318108922336</v>
      </c>
      <c r="J26" s="67">
        <f>分析係数表!G29</f>
        <v>0.25500731246508535</v>
      </c>
      <c r="K26" s="69">
        <f t="shared" si="3"/>
        <v>6.0373792427122513E-2</v>
      </c>
      <c r="L26" s="70"/>
      <c r="M26" s="71"/>
      <c r="N26" s="72">
        <f>分析係数表!H29</f>
        <v>1.0983971257521954E-2</v>
      </c>
      <c r="O26" s="73">
        <f t="shared" si="4"/>
        <v>0.29178295133559107</v>
      </c>
      <c r="P26" s="67">
        <f>分析係数表!C29</f>
        <v>0.21798273531536294</v>
      </c>
      <c r="Q26" s="73">
        <f t="shared" si="5"/>
        <v>6.360364585052157E-2</v>
      </c>
      <c r="R26" s="74">
        <v>9.8098989260228794E-2</v>
      </c>
      <c r="S26" s="75">
        <f t="shared" si="6"/>
        <v>0.33485217034945214</v>
      </c>
      <c r="T26" s="76">
        <f>分析係数表!F29</f>
        <v>0.40506035137493174</v>
      </c>
      <c r="U26" s="77">
        <f t="shared" si="7"/>
        <v>0.13563533778040759</v>
      </c>
      <c r="V26" s="78">
        <f>分析係数表!D29</f>
        <v>7.067670116811138E-2</v>
      </c>
      <c r="W26" s="79">
        <f t="shared" si="8"/>
        <v>0</v>
      </c>
      <c r="X26" s="67">
        <f>分析係数表!E29</f>
        <v>5.1745890269086159E-2</v>
      </c>
      <c r="Y26" s="80">
        <f t="shared" si="9"/>
        <v>0</v>
      </c>
    </row>
    <row r="27" spans="1:25" x14ac:dyDescent="0.15">
      <c r="A27" s="6" t="s">
        <v>15</v>
      </c>
      <c r="B27" s="5" t="s">
        <v>36</v>
      </c>
      <c r="C27" s="81"/>
      <c r="D27" s="67">
        <f>投入係数表!AH27</f>
        <v>8.2537305109186658E-3</v>
      </c>
      <c r="E27" s="68">
        <f t="shared" si="0"/>
        <v>0.82537305109186654</v>
      </c>
      <c r="F27" s="67">
        <f>分析係数表!C30</f>
        <v>1</v>
      </c>
      <c r="G27" s="68">
        <f t="shared" si="1"/>
        <v>0.82537305109186654</v>
      </c>
      <c r="H27" s="68">
        <v>0.90514450659010981</v>
      </c>
      <c r="I27" s="68">
        <f t="shared" si="2"/>
        <v>0.90514450659010981</v>
      </c>
      <c r="J27" s="67">
        <f>分析係数表!G30</f>
        <v>0.34480244300890089</v>
      </c>
      <c r="K27" s="69">
        <f t="shared" si="3"/>
        <v>0.31209603714835604</v>
      </c>
      <c r="L27" s="70"/>
      <c r="M27" s="71"/>
      <c r="N27" s="72">
        <f>分析係数表!H30</f>
        <v>0</v>
      </c>
      <c r="O27" s="73">
        <f t="shared" si="4"/>
        <v>0</v>
      </c>
      <c r="P27" s="67">
        <f>分析係数表!C30</f>
        <v>1</v>
      </c>
      <c r="Q27" s="73">
        <f t="shared" si="5"/>
        <v>0</v>
      </c>
      <c r="R27" s="74">
        <v>0.1628692760774117</v>
      </c>
      <c r="S27" s="75">
        <f t="shared" si="6"/>
        <v>1.0680137826675216</v>
      </c>
      <c r="T27" s="76">
        <f>分析係数表!F30</f>
        <v>0.4506615325054556</v>
      </c>
      <c r="U27" s="77">
        <f t="shared" si="7"/>
        <v>0.48131272803389386</v>
      </c>
      <c r="V27" s="78">
        <f>分析係数表!D30</f>
        <v>9.0118070661845004E-2</v>
      </c>
      <c r="W27" s="79">
        <f t="shared" si="8"/>
        <v>0</v>
      </c>
      <c r="X27" s="67">
        <f>分析係数表!E30</f>
        <v>6.5635899314422819E-2</v>
      </c>
      <c r="Y27" s="80">
        <f t="shared" si="9"/>
        <v>0</v>
      </c>
    </row>
    <row r="28" spans="1:25" x14ac:dyDescent="0.15">
      <c r="A28" s="6" t="s">
        <v>16</v>
      </c>
      <c r="B28" s="5" t="s">
        <v>190</v>
      </c>
      <c r="C28" s="81"/>
      <c r="D28" s="67">
        <f>投入係数表!AH28</f>
        <v>1.214158812610043E-2</v>
      </c>
      <c r="E28" s="68">
        <f t="shared" si="0"/>
        <v>1.2141588126100431</v>
      </c>
      <c r="F28" s="67">
        <f>分析係数表!C31</f>
        <v>0.99579475994795519</v>
      </c>
      <c r="G28" s="68">
        <f t="shared" si="1"/>
        <v>1.2090529833417121</v>
      </c>
      <c r="H28" s="68">
        <v>1.6670229158304946</v>
      </c>
      <c r="I28" s="68">
        <f t="shared" si="2"/>
        <v>1.6670229158304946</v>
      </c>
      <c r="J28" s="67">
        <f>分析係数表!G31</f>
        <v>7.0701677135993485E-2</v>
      </c>
      <c r="K28" s="69">
        <f t="shared" si="3"/>
        <v>0.11786131597335006</v>
      </c>
      <c r="L28" s="70"/>
      <c r="M28" s="71"/>
      <c r="N28" s="72">
        <f>分析係数表!H31</f>
        <v>0.174828557104864</v>
      </c>
      <c r="O28" s="73">
        <f t="shared" si="4"/>
        <v>4.6442212177919275</v>
      </c>
      <c r="P28" s="67">
        <f>分析係数表!C31</f>
        <v>0.99579475994795519</v>
      </c>
      <c r="Q28" s="73">
        <f t="shared" si="5"/>
        <v>4.6246911527163128</v>
      </c>
      <c r="R28" s="74">
        <v>5.2930299961507208</v>
      </c>
      <c r="S28" s="75">
        <f t="shared" si="6"/>
        <v>6.9600529119812151</v>
      </c>
      <c r="T28" s="76">
        <f>分析係数表!F31</f>
        <v>0.32317167652288298</v>
      </c>
      <c r="U28" s="77">
        <f t="shared" si="7"/>
        <v>2.2492919682529431</v>
      </c>
      <c r="V28" s="78">
        <f>分析係数表!D31</f>
        <v>3.4133535474018049E-3</v>
      </c>
      <c r="W28" s="79">
        <f t="shared" si="8"/>
        <v>0</v>
      </c>
      <c r="X28" s="67">
        <f>分析係数表!E31</f>
        <v>2.9797171888324703E-3</v>
      </c>
      <c r="Y28" s="80">
        <f t="shared" si="9"/>
        <v>0</v>
      </c>
    </row>
    <row r="29" spans="1:25" x14ac:dyDescent="0.15">
      <c r="A29" s="6" t="s">
        <v>17</v>
      </c>
      <c r="B29" s="5" t="s">
        <v>270</v>
      </c>
      <c r="C29" s="81"/>
      <c r="D29" s="67">
        <f>投入係数表!AH29</f>
        <v>4.0352456600195987E-3</v>
      </c>
      <c r="E29" s="68">
        <f t="shared" si="0"/>
        <v>0.40352456600195985</v>
      </c>
      <c r="F29" s="67">
        <f>分析係数表!C32</f>
        <v>0.99964031202931458</v>
      </c>
      <c r="G29" s="68">
        <f t="shared" si="1"/>
        <v>0.40337942306969288</v>
      </c>
      <c r="H29" s="68">
        <v>0.48950669397972152</v>
      </c>
      <c r="I29" s="68">
        <f t="shared" si="2"/>
        <v>0.48950669397972152</v>
      </c>
      <c r="J29" s="67">
        <f>分析係数表!G32</f>
        <v>0.14056358670308441</v>
      </c>
      <c r="K29" s="69">
        <f t="shared" si="3"/>
        <v>6.8806816620958791E-2</v>
      </c>
      <c r="L29" s="70"/>
      <c r="M29" s="71"/>
      <c r="N29" s="72">
        <f>分析係数表!H32</f>
        <v>5.58720937888101E-3</v>
      </c>
      <c r="O29" s="73">
        <f t="shared" si="4"/>
        <v>0.14842104044867921</v>
      </c>
      <c r="P29" s="67">
        <f>分析係数表!C32</f>
        <v>0.99964031202931458</v>
      </c>
      <c r="Q29" s="73">
        <f t="shared" si="5"/>
        <v>0.1483676551858332</v>
      </c>
      <c r="R29" s="74">
        <v>0.21590143919217281</v>
      </c>
      <c r="S29" s="75">
        <f t="shared" si="6"/>
        <v>0.70540813317189432</v>
      </c>
      <c r="T29" s="76">
        <f>分析係数表!F32</f>
        <v>0.48930784091666113</v>
      </c>
      <c r="U29" s="77">
        <f t="shared" si="7"/>
        <v>0.34516173060739219</v>
      </c>
      <c r="V29" s="78">
        <f>分析係数表!D32</f>
        <v>1.9141518442031401E-2</v>
      </c>
      <c r="W29" s="79">
        <f t="shared" si="8"/>
        <v>0</v>
      </c>
      <c r="X29" s="67">
        <f>分析係数表!E32</f>
        <v>2.8623453911575954E-2</v>
      </c>
      <c r="Y29" s="80">
        <f t="shared" si="9"/>
        <v>0</v>
      </c>
    </row>
    <row r="30" spans="1:25" x14ac:dyDescent="0.15">
      <c r="A30" s="6" t="s">
        <v>18</v>
      </c>
      <c r="B30" s="5" t="s">
        <v>271</v>
      </c>
      <c r="C30" s="81"/>
      <c r="D30" s="67">
        <f>投入係数表!AH30</f>
        <v>2.7593432070045172E-2</v>
      </c>
      <c r="E30" s="68">
        <f t="shared" si="0"/>
        <v>2.7593432070045174</v>
      </c>
      <c r="F30" s="67">
        <f>分析係数表!C33</f>
        <v>0.86108134654879898</v>
      </c>
      <c r="G30" s="68">
        <f t="shared" si="1"/>
        <v>2.3760189642777312</v>
      </c>
      <c r="H30" s="68">
        <v>2.4133635401129334</v>
      </c>
      <c r="I30" s="68">
        <f t="shared" si="2"/>
        <v>2.4133635401129334</v>
      </c>
      <c r="J30" s="67">
        <f>分析係数表!G33</f>
        <v>0.50957339603627816</v>
      </c>
      <c r="K30" s="69">
        <f t="shared" si="3"/>
        <v>1.2297858550054821</v>
      </c>
      <c r="L30" s="70"/>
      <c r="M30" s="71"/>
      <c r="N30" s="72">
        <f>分析係数表!H33</f>
        <v>9.6636851302253027E-4</v>
      </c>
      <c r="O30" s="73">
        <f t="shared" si="4"/>
        <v>2.5671030103470469E-2</v>
      </c>
      <c r="P30" s="67">
        <f>分析係数表!C33</f>
        <v>0.86108134654879898</v>
      </c>
      <c r="Q30" s="73">
        <f t="shared" si="5"/>
        <v>2.2104845168791108E-2</v>
      </c>
      <c r="R30" s="74">
        <v>0.11739014217294981</v>
      </c>
      <c r="S30" s="75">
        <f t="shared" si="6"/>
        <v>2.5307536822858832</v>
      </c>
      <c r="T30" s="76">
        <f>分析係数表!F33</f>
        <v>0.6614299372109248</v>
      </c>
      <c r="U30" s="77">
        <f t="shared" si="7"/>
        <v>1.6739162491706685</v>
      </c>
      <c r="V30" s="78">
        <f>分析係数表!D33</f>
        <v>9.444200408258184E-2</v>
      </c>
      <c r="W30" s="79">
        <f t="shared" si="8"/>
        <v>0</v>
      </c>
      <c r="X30" s="67">
        <f>分析係数表!E33</f>
        <v>9.1832252396578898E-2</v>
      </c>
      <c r="Y30" s="80">
        <f t="shared" si="9"/>
        <v>0</v>
      </c>
    </row>
    <row r="31" spans="1:25" x14ac:dyDescent="0.15">
      <c r="A31" s="6" t="s">
        <v>19</v>
      </c>
      <c r="B31" s="5" t="s">
        <v>272</v>
      </c>
      <c r="C31" s="81"/>
      <c r="D31" s="67">
        <f>投入係数表!AH31</f>
        <v>9.9706020602458589E-3</v>
      </c>
      <c r="E31" s="68">
        <f t="shared" si="0"/>
        <v>0.99706020602458589</v>
      </c>
      <c r="F31" s="67">
        <f>分析係数表!C34</f>
        <v>0.32336264537596071</v>
      </c>
      <c r="G31" s="68">
        <f t="shared" si="1"/>
        <v>0.32241202581921047</v>
      </c>
      <c r="H31" s="68">
        <v>0.47393421868710378</v>
      </c>
      <c r="I31" s="68">
        <f t="shared" si="2"/>
        <v>0.47393421868710378</v>
      </c>
      <c r="J31" s="67">
        <f>分析係数表!G34</f>
        <v>0.42577322034702936</v>
      </c>
      <c r="K31" s="69">
        <f t="shared" si="3"/>
        <v>0.20178849852306144</v>
      </c>
      <c r="L31" s="70"/>
      <c r="M31" s="71"/>
      <c r="N31" s="72">
        <f>分析係数表!H34</f>
        <v>0.1563846962426603</v>
      </c>
      <c r="O31" s="73">
        <f t="shared" si="4"/>
        <v>4.1542705405529086</v>
      </c>
      <c r="P31" s="67">
        <f>分析係数表!C34</f>
        <v>0.32336264537596071</v>
      </c>
      <c r="Q31" s="73">
        <f t="shared" si="5"/>
        <v>1.3433359116006107</v>
      </c>
      <c r="R31" s="74">
        <v>1.5132100803039898</v>
      </c>
      <c r="S31" s="75">
        <f t="shared" si="6"/>
        <v>1.9871442989910937</v>
      </c>
      <c r="T31" s="76">
        <f>分析係数表!F34</f>
        <v>0.70466108064911737</v>
      </c>
      <c r="U31" s="77">
        <f t="shared" si="7"/>
        <v>1.4002632491327969</v>
      </c>
      <c r="V31" s="78">
        <f>分析係数表!D34</f>
        <v>0.17673178412336712</v>
      </c>
      <c r="W31" s="79">
        <f t="shared" si="8"/>
        <v>0</v>
      </c>
      <c r="X31" s="67">
        <f>分析係数表!E34</f>
        <v>0.12868570343468869</v>
      </c>
      <c r="Y31" s="80">
        <f t="shared" si="9"/>
        <v>0</v>
      </c>
    </row>
    <row r="32" spans="1:25" x14ac:dyDescent="0.15">
      <c r="A32" s="6" t="s">
        <v>20</v>
      </c>
      <c r="B32" s="5" t="s">
        <v>37</v>
      </c>
      <c r="C32" s="81"/>
      <c r="D32" s="67">
        <f>投入係数表!AH32</f>
        <v>2.1295580748731269E-2</v>
      </c>
      <c r="E32" s="68">
        <f t="shared" si="0"/>
        <v>2.1295580748731271</v>
      </c>
      <c r="F32" s="67">
        <f>分析係数表!C35</f>
        <v>0.71309503437584931</v>
      </c>
      <c r="G32" s="68">
        <f t="shared" si="1"/>
        <v>1.5185772886070201</v>
      </c>
      <c r="H32" s="68">
        <v>1.7450812765512183</v>
      </c>
      <c r="I32" s="68">
        <f t="shared" si="2"/>
        <v>1.7450812765512183</v>
      </c>
      <c r="J32" s="67">
        <f>分析係数表!G35</f>
        <v>0.31495703902204752</v>
      </c>
      <c r="K32" s="69">
        <f t="shared" si="3"/>
        <v>0.54962563171538659</v>
      </c>
      <c r="L32" s="70"/>
      <c r="M32" s="71"/>
      <c r="N32" s="72">
        <f>分析係数表!H35</f>
        <v>4.5217953193592612E-2</v>
      </c>
      <c r="O32" s="73">
        <f t="shared" si="4"/>
        <v>1.2011892171645822</v>
      </c>
      <c r="P32" s="67">
        <f>分析係数表!C35</f>
        <v>0.71309503437584931</v>
      </c>
      <c r="Q32" s="73">
        <f t="shared" si="5"/>
        <v>0.85656206610587726</v>
      </c>
      <c r="R32" s="74">
        <v>1.2875891776655564</v>
      </c>
      <c r="S32" s="75">
        <f t="shared" si="6"/>
        <v>3.0326704542167748</v>
      </c>
      <c r="T32" s="76">
        <f>分析係数表!F35</f>
        <v>0.6471226839613694</v>
      </c>
      <c r="U32" s="77">
        <f t="shared" si="7"/>
        <v>1.9625098439031046</v>
      </c>
      <c r="V32" s="78">
        <f>分析係数表!D35</f>
        <v>5.1528958806697799E-2</v>
      </c>
      <c r="W32" s="79">
        <f t="shared" si="8"/>
        <v>0</v>
      </c>
      <c r="X32" s="67">
        <f>分析係数表!E35</f>
        <v>4.6060464196494511E-2</v>
      </c>
      <c r="Y32" s="80">
        <f t="shared" si="9"/>
        <v>0</v>
      </c>
    </row>
    <row r="33" spans="1:25" x14ac:dyDescent="0.15">
      <c r="A33" s="6" t="s">
        <v>21</v>
      </c>
      <c r="B33" s="5" t="s">
        <v>38</v>
      </c>
      <c r="C33" s="81"/>
      <c r="D33" s="67">
        <f>投入係数表!AH33</f>
        <v>1.6172850325448737E-3</v>
      </c>
      <c r="E33" s="68">
        <f t="shared" si="0"/>
        <v>0.16172850325448737</v>
      </c>
      <c r="F33" s="67">
        <f>分析係数表!C36</f>
        <v>0.97060797996518033</v>
      </c>
      <c r="G33" s="68">
        <f t="shared" si="1"/>
        <v>0.15697497584663009</v>
      </c>
      <c r="H33" s="68">
        <v>0.2899862734043912</v>
      </c>
      <c r="I33" s="68">
        <f t="shared" si="2"/>
        <v>0.2899862734043912</v>
      </c>
      <c r="J33" s="67">
        <f>分析係数表!G36</f>
        <v>5.0335711627756477E-2</v>
      </c>
      <c r="K33" s="69">
        <f t="shared" si="3"/>
        <v>1.4596665434091183E-2</v>
      </c>
      <c r="L33" s="70"/>
      <c r="M33" s="71"/>
      <c r="N33" s="72">
        <f>分析係数表!H36</f>
        <v>0.16953071230897843</v>
      </c>
      <c r="O33" s="73">
        <f t="shared" si="4"/>
        <v>4.5034869829674511</v>
      </c>
      <c r="P33" s="67">
        <f>分析係数表!C36</f>
        <v>0.97060797996518033</v>
      </c>
      <c r="Q33" s="73">
        <f t="shared" si="5"/>
        <v>4.3711204033375219</v>
      </c>
      <c r="R33" s="74">
        <v>4.6335446503368853</v>
      </c>
      <c r="S33" s="75">
        <f t="shared" si="6"/>
        <v>4.9235309237412768</v>
      </c>
      <c r="T33" s="76">
        <f>分析係数表!F36</f>
        <v>0.84929702794091477</v>
      </c>
      <c r="U33" s="77">
        <f t="shared" si="7"/>
        <v>4.1815401805086534</v>
      </c>
      <c r="V33" s="78">
        <f>分析係数表!D36</f>
        <v>1.3965603714669384E-2</v>
      </c>
      <c r="W33" s="79">
        <f t="shared" si="8"/>
        <v>0</v>
      </c>
      <c r="X33" s="67">
        <f>分析係数表!E36</f>
        <v>6.2304842336876505E-3</v>
      </c>
      <c r="Y33" s="80">
        <f t="shared" si="9"/>
        <v>0</v>
      </c>
    </row>
    <row r="34" spans="1:25" x14ac:dyDescent="0.15">
      <c r="A34" s="6" t="s">
        <v>22</v>
      </c>
      <c r="B34" s="5" t="s">
        <v>373</v>
      </c>
      <c r="C34" s="81"/>
      <c r="D34" s="67">
        <f>投入係数表!AH34</f>
        <v>2.3442666050558083E-2</v>
      </c>
      <c r="E34" s="68">
        <f t="shared" si="0"/>
        <v>2.3442666050558083</v>
      </c>
      <c r="F34" s="67">
        <f>分析係数表!C37</f>
        <v>0.36942311263039118</v>
      </c>
      <c r="G34" s="68">
        <f t="shared" si="1"/>
        <v>0.86602626607519662</v>
      </c>
      <c r="H34" s="68">
        <v>1.0609804346228566</v>
      </c>
      <c r="I34" s="68">
        <f t="shared" si="2"/>
        <v>1.0609804346228566</v>
      </c>
      <c r="J34" s="67">
        <f>分析係数表!G37</f>
        <v>0.39597111115274369</v>
      </c>
      <c r="K34" s="69">
        <f t="shared" si="3"/>
        <v>0.42011760160893347</v>
      </c>
      <c r="L34" s="70"/>
      <c r="M34" s="71"/>
      <c r="N34" s="72">
        <f>分析係数表!H37</f>
        <v>4.1543568960461748E-2</v>
      </c>
      <c r="O34" s="73">
        <f t="shared" si="4"/>
        <v>1.103581289144042</v>
      </c>
      <c r="P34" s="67">
        <f>分析係数表!C37</f>
        <v>0.36942311263039118</v>
      </c>
      <c r="Q34" s="73">
        <f t="shared" si="5"/>
        <v>0.40768843487625173</v>
      </c>
      <c r="R34" s="74">
        <v>0.58262982719005785</v>
      </c>
      <c r="S34" s="75">
        <f t="shared" si="6"/>
        <v>1.6436102618129145</v>
      </c>
      <c r="T34" s="76">
        <f>分析係数表!F37</f>
        <v>0.66956741667759523</v>
      </c>
      <c r="U34" s="77">
        <f t="shared" si="7"/>
        <v>1.100507877026859</v>
      </c>
      <c r="V34" s="78">
        <f>分析係数表!D37</f>
        <v>7.9659778556307029E-2</v>
      </c>
      <c r="W34" s="79">
        <f t="shared" si="8"/>
        <v>0</v>
      </c>
      <c r="X34" s="67">
        <f>分析係数表!E37</f>
        <v>7.2943402589130152E-2</v>
      </c>
      <c r="Y34" s="80">
        <f t="shared" si="9"/>
        <v>0</v>
      </c>
    </row>
    <row r="35" spans="1:25" x14ac:dyDescent="0.15">
      <c r="A35" s="6" t="s">
        <v>23</v>
      </c>
      <c r="B35" s="5" t="s">
        <v>191</v>
      </c>
      <c r="C35" s="81"/>
      <c r="D35" s="67">
        <f>投入係数表!AH35</f>
        <v>3.0716465236338721E-2</v>
      </c>
      <c r="E35" s="68">
        <f t="shared" si="0"/>
        <v>3.0716465236338721</v>
      </c>
      <c r="F35" s="67">
        <f>分析係数表!C38</f>
        <v>0.27616293516884927</v>
      </c>
      <c r="G35" s="68">
        <f t="shared" si="1"/>
        <v>0.84827491976792224</v>
      </c>
      <c r="H35" s="68">
        <v>1.0378997003983894</v>
      </c>
      <c r="I35" s="68">
        <f t="shared" si="2"/>
        <v>1.0378997003983894</v>
      </c>
      <c r="J35" s="67">
        <f>分析係数表!G38</f>
        <v>0.16816004220594116</v>
      </c>
      <c r="K35" s="69">
        <f t="shared" si="3"/>
        <v>0.17453325742452686</v>
      </c>
      <c r="L35" s="70"/>
      <c r="M35" s="71"/>
      <c r="N35" s="72">
        <f>分析係数表!H38</f>
        <v>1.978405886979525E-2</v>
      </c>
      <c r="O35" s="73">
        <f t="shared" si="4"/>
        <v>0.52555227531870641</v>
      </c>
      <c r="P35" s="67">
        <f>分析係数表!C38</f>
        <v>0.27616293516884927</v>
      </c>
      <c r="Q35" s="73">
        <f t="shared" si="5"/>
        <v>0.14513805893668114</v>
      </c>
      <c r="R35" s="74">
        <v>0.2503742356313971</v>
      </c>
      <c r="S35" s="75">
        <f t="shared" si="6"/>
        <v>1.2882739360297866</v>
      </c>
      <c r="T35" s="76">
        <f>分析係数表!F38</f>
        <v>0.50796041491163135</v>
      </c>
      <c r="U35" s="77">
        <f t="shared" si="7"/>
        <v>0.65439216306553083</v>
      </c>
      <c r="V35" s="78">
        <f>分析係数表!D38</f>
        <v>3.920217156374714E-2</v>
      </c>
      <c r="W35" s="79">
        <f t="shared" si="8"/>
        <v>0</v>
      </c>
      <c r="X35" s="67">
        <f>分析係数表!E38</f>
        <v>4.2827117317199771E-2</v>
      </c>
      <c r="Y35" s="80">
        <f t="shared" si="9"/>
        <v>0</v>
      </c>
    </row>
    <row r="36" spans="1:25" x14ac:dyDescent="0.15">
      <c r="A36" s="6" t="s">
        <v>24</v>
      </c>
      <c r="B36" s="5" t="s">
        <v>39</v>
      </c>
      <c r="C36" s="66">
        <f>最終需要_まとめ!C37</f>
        <v>100</v>
      </c>
      <c r="D36" s="67">
        <f>投入係数表!AH36</f>
        <v>0</v>
      </c>
      <c r="E36" s="68">
        <f t="shared" si="0"/>
        <v>0</v>
      </c>
      <c r="F36" s="67">
        <f>分析係数表!C39</f>
        <v>1</v>
      </c>
      <c r="G36" s="68">
        <f t="shared" si="1"/>
        <v>0</v>
      </c>
      <c r="H36" s="68">
        <v>2.8849794199220773E-2</v>
      </c>
      <c r="I36" s="68">
        <f t="shared" si="2"/>
        <v>100.02884979419922</v>
      </c>
      <c r="J36" s="67">
        <f>分析係数表!G39</f>
        <v>0.35248448442068531</v>
      </c>
      <c r="K36" s="69">
        <f t="shared" si="3"/>
        <v>35.258617546902485</v>
      </c>
      <c r="L36" s="70"/>
      <c r="M36" s="71"/>
      <c r="N36" s="72">
        <f>分析係数表!H39</f>
        <v>3.7835784153932967E-3</v>
      </c>
      <c r="O36" s="73">
        <f t="shared" si="4"/>
        <v>0.10050860938816404</v>
      </c>
      <c r="P36" s="67">
        <f>分析係数表!C39</f>
        <v>1</v>
      </c>
      <c r="Q36" s="73">
        <f t="shared" si="5"/>
        <v>0.10050860938816404</v>
      </c>
      <c r="R36" s="74">
        <v>0.1061719958071899</v>
      </c>
      <c r="S36" s="75">
        <f t="shared" si="6"/>
        <v>100.13502179000641</v>
      </c>
      <c r="T36" s="76">
        <f>分析係数表!F39</f>
        <v>0.70432763167329249</v>
      </c>
      <c r="U36" s="77">
        <f t="shared" si="7"/>
        <v>70.527862744908745</v>
      </c>
      <c r="V36" s="78">
        <f>分析係数表!D39</f>
        <v>5.6748380723237117E-2</v>
      </c>
      <c r="W36" s="79">
        <f t="shared" si="8"/>
        <v>6</v>
      </c>
      <c r="X36" s="67">
        <f>分析係数表!E39</f>
        <v>7.1033070690493069E-2</v>
      </c>
      <c r="Y36" s="80">
        <f t="shared" si="9"/>
        <v>7</v>
      </c>
    </row>
    <row r="37" spans="1:25" x14ac:dyDescent="0.15">
      <c r="A37" s="6" t="s">
        <v>25</v>
      </c>
      <c r="B37" s="5" t="s">
        <v>40</v>
      </c>
      <c r="C37" s="81"/>
      <c r="D37" s="67">
        <f>投入係数表!AH37</f>
        <v>1.3145420215266216E-4</v>
      </c>
      <c r="E37" s="68">
        <f t="shared" si="0"/>
        <v>1.3145420215266216E-2</v>
      </c>
      <c r="F37" s="67">
        <f>分析係数表!C40</f>
        <v>0.8594947788612175</v>
      </c>
      <c r="G37" s="68">
        <f t="shared" si="1"/>
        <v>1.1298420040958015E-2</v>
      </c>
      <c r="H37" s="68">
        <v>1.827801763850246E-2</v>
      </c>
      <c r="I37" s="68">
        <f t="shared" si="2"/>
        <v>1.827801763850246E-2</v>
      </c>
      <c r="J37" s="67">
        <f>分析係数表!G40</f>
        <v>0.52539426735800443</v>
      </c>
      <c r="K37" s="69">
        <f t="shared" si="3"/>
        <v>9.603165685937682E-3</v>
      </c>
      <c r="L37" s="70"/>
      <c r="M37" s="71"/>
      <c r="N37" s="72">
        <f>分析係数表!H40</f>
        <v>2.8625897198815951E-2</v>
      </c>
      <c r="O37" s="73">
        <f t="shared" si="4"/>
        <v>0.76043068335414865</v>
      </c>
      <c r="P37" s="67">
        <f>分析係数表!C40</f>
        <v>0.8594947788612175</v>
      </c>
      <c r="Q37" s="73">
        <f t="shared" si="5"/>
        <v>0.6535862020287585</v>
      </c>
      <c r="R37" s="74">
        <v>0.65658281982933175</v>
      </c>
      <c r="S37" s="75">
        <f t="shared" si="6"/>
        <v>0.67486083746783421</v>
      </c>
      <c r="T37" s="76">
        <f>分析係数表!F40</f>
        <v>0.72756745394375155</v>
      </c>
      <c r="U37" s="77">
        <f t="shared" si="7"/>
        <v>0.49100678128282005</v>
      </c>
      <c r="V37" s="78">
        <f>分析係数表!D40</f>
        <v>7.9831728955339729E-2</v>
      </c>
      <c r="W37" s="79">
        <f t="shared" si="8"/>
        <v>0</v>
      </c>
      <c r="X37" s="67">
        <f>分析係数表!E40</f>
        <v>4.9600073301928491E-2</v>
      </c>
      <c r="Y37" s="80">
        <f t="shared" si="9"/>
        <v>0</v>
      </c>
    </row>
    <row r="38" spans="1:25" x14ac:dyDescent="0.15">
      <c r="A38" s="6" t="s">
        <v>26</v>
      </c>
      <c r="B38" s="5" t="s">
        <v>274</v>
      </c>
      <c r="C38" s="81"/>
      <c r="D38" s="67">
        <f>投入係数表!AH38</f>
        <v>1.593384268517117E-5</v>
      </c>
      <c r="E38" s="68">
        <f t="shared" si="0"/>
        <v>1.593384268517117E-3</v>
      </c>
      <c r="F38" s="67">
        <f>分析係数表!C41</f>
        <v>0.99990471917963208</v>
      </c>
      <c r="G38" s="68">
        <f t="shared" si="1"/>
        <v>1.5932324495568514E-3</v>
      </c>
      <c r="H38" s="68">
        <v>4.5043533041920856E-3</v>
      </c>
      <c r="I38" s="68">
        <f t="shared" si="2"/>
        <v>4.5043533041920856E-3</v>
      </c>
      <c r="J38" s="67">
        <f>分析係数表!G41</f>
        <v>0.44685264209908465</v>
      </c>
      <c r="K38" s="69">
        <f t="shared" si="3"/>
        <v>2.0127821749259755E-3</v>
      </c>
      <c r="L38" s="70"/>
      <c r="M38" s="71"/>
      <c r="N38" s="72">
        <f>分析係数表!H41</f>
        <v>4.1570867506027356E-2</v>
      </c>
      <c r="O38" s="73">
        <f t="shared" si="4"/>
        <v>1.104306459485948</v>
      </c>
      <c r="P38" s="67">
        <f>分析係数表!C41</f>
        <v>0.99990471917963208</v>
      </c>
      <c r="Q38" s="73">
        <f t="shared" si="5"/>
        <v>1.1042012402605506</v>
      </c>
      <c r="R38" s="74">
        <v>1.1291960322324868</v>
      </c>
      <c r="S38" s="75">
        <f t="shared" si="6"/>
        <v>1.133700385536679</v>
      </c>
      <c r="T38" s="76">
        <f>分析係数表!F41</f>
        <v>0.55239581515617808</v>
      </c>
      <c r="U38" s="77">
        <f t="shared" si="7"/>
        <v>0.62625134861140719</v>
      </c>
      <c r="V38" s="78">
        <f>分析係数表!D41</f>
        <v>0.13408593365801039</v>
      </c>
      <c r="W38" s="79">
        <f t="shared" si="8"/>
        <v>0</v>
      </c>
      <c r="X38" s="67">
        <f>分析係数表!E41</f>
        <v>0.12882910036962419</v>
      </c>
      <c r="Y38" s="80">
        <f t="shared" si="9"/>
        <v>0</v>
      </c>
    </row>
    <row r="39" spans="1:25" x14ac:dyDescent="0.15">
      <c r="A39" s="6" t="s">
        <v>51</v>
      </c>
      <c r="B39" s="5" t="s">
        <v>363</v>
      </c>
      <c r="C39" s="81"/>
      <c r="D39" s="67">
        <f>投入係数表!AH39</f>
        <v>0</v>
      </c>
      <c r="E39" s="68">
        <f>$C$36*D39</f>
        <v>0</v>
      </c>
      <c r="F39" s="67">
        <f>分析係数表!C42</f>
        <v>0.63104308840742951</v>
      </c>
      <c r="G39" s="68">
        <f>E39*F39</f>
        <v>0</v>
      </c>
      <c r="H39" s="68">
        <v>2.0421362761130109E-2</v>
      </c>
      <c r="I39" s="68">
        <f>C39+H39</f>
        <v>2.0421362761130109E-2</v>
      </c>
      <c r="J39" s="67">
        <f>分析係数表!G42</f>
        <v>0.48778127268328092</v>
      </c>
      <c r="K39" s="69">
        <f>I39*J39</f>
        <v>9.9611583175510041E-3</v>
      </c>
      <c r="L39" s="70"/>
      <c r="M39" s="71"/>
      <c r="N39" s="72">
        <f>分析係数表!H42</f>
        <v>1.0655104073296274E-2</v>
      </c>
      <c r="O39" s="73">
        <f t="shared" si="4"/>
        <v>0.28304678156957119</v>
      </c>
      <c r="P39" s="67">
        <f>分析係数表!C42</f>
        <v>0.63104308840742951</v>
      </c>
      <c r="Q39" s="73">
        <f>O39*P39</f>
        <v>0.17861471520544531</v>
      </c>
      <c r="R39" s="74">
        <v>0.19467183343162053</v>
      </c>
      <c r="S39" s="75">
        <f>I39+R39</f>
        <v>0.21509319619275064</v>
      </c>
      <c r="T39" s="76">
        <f>分析係数表!F42</f>
        <v>0.56029864159552034</v>
      </c>
      <c r="U39" s="77">
        <f>S39*T39</f>
        <v>0.12051642564323693</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投入係数表!AH40</f>
        <v>9.2480022944733467E-2</v>
      </c>
      <c r="E40" s="68">
        <f>$C$36*D40</f>
        <v>9.2480022944733467</v>
      </c>
      <c r="F40" s="67">
        <f>分析係数表!C43</f>
        <v>0.62059958859811692</v>
      </c>
      <c r="G40" s="68">
        <f>E40*F40</f>
        <v>5.7393064193045999</v>
      </c>
      <c r="H40" s="68">
        <v>6.9207902297387962</v>
      </c>
      <c r="I40" s="68">
        <f>C40+H40</f>
        <v>6.9207902297387962</v>
      </c>
      <c r="J40" s="67">
        <f>分析係数表!G43</f>
        <v>0.36935703048307378</v>
      </c>
      <c r="K40" s="69">
        <f>I40*J40</f>
        <v>2.5562425278525915</v>
      </c>
      <c r="L40" s="70"/>
      <c r="M40" s="71"/>
      <c r="N40" s="72">
        <f>分析係数表!H43</f>
        <v>1.5056593096551102E-2</v>
      </c>
      <c r="O40" s="73">
        <f t="shared" si="4"/>
        <v>0.39996983493217098</v>
      </c>
      <c r="P40" s="67">
        <f>分析係数表!C43</f>
        <v>0.62059958859811692</v>
      </c>
      <c r="Q40" s="73">
        <f>O40*P40</f>
        <v>0.24822111501056204</v>
      </c>
      <c r="R40" s="74">
        <v>0.9995096371927279</v>
      </c>
      <c r="S40" s="75">
        <f>I40+R40</f>
        <v>7.9202998669315239</v>
      </c>
      <c r="T40" s="76">
        <f>分析係数表!F43</f>
        <v>0.6240370889543333</v>
      </c>
      <c r="U40" s="77">
        <f>S40*T40</f>
        <v>4.9425608726053412</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投入係数表!AH41</f>
        <v>4.9793258391159906E-4</v>
      </c>
      <c r="E41" s="68">
        <f>$C$36*D41</f>
        <v>4.9793258391159903E-2</v>
      </c>
      <c r="F41" s="67">
        <f>分析係数表!C44</f>
        <v>0.64669075076632776</v>
      </c>
      <c r="G41" s="68">
        <f>E41*F41</f>
        <v>3.2200839652080947E-2</v>
      </c>
      <c r="H41" s="68">
        <v>4.4963935730827236E-2</v>
      </c>
      <c r="I41" s="68">
        <f>C41+H41</f>
        <v>4.4963935730827236E-2</v>
      </c>
      <c r="J41" s="67">
        <f>分析係数表!G44</f>
        <v>0.2706786499583716</v>
      </c>
      <c r="K41" s="69">
        <f>I41*J41</f>
        <v>1.2170777420435302E-2</v>
      </c>
      <c r="L41" s="70"/>
      <c r="M41" s="71"/>
      <c r="N41" s="72">
        <f>分析係数表!H44</f>
        <v>0.11660878839741158</v>
      </c>
      <c r="O41" s="73">
        <f t="shared" si="4"/>
        <v>3.0976461639012234</v>
      </c>
      <c r="P41" s="67">
        <f>分析係数表!C44</f>
        <v>0.64669075076632776</v>
      </c>
      <c r="Q41" s="73">
        <f>O41*P41</f>
        <v>2.0032191233417174</v>
      </c>
      <c r="R41" s="74">
        <v>2.0405686122421214</v>
      </c>
      <c r="S41" s="75">
        <f>I41+R41</f>
        <v>2.0855325479729485</v>
      </c>
      <c r="T41" s="76">
        <f>分析係数表!F44</f>
        <v>0.52072668274875644</v>
      </c>
      <c r="U41" s="77">
        <f>S41*T41</f>
        <v>1.0859924454705152</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投入係数表!AH42</f>
        <v>4.3379886710378512E-3</v>
      </c>
      <c r="E42" s="68">
        <f>$C$36*D42</f>
        <v>0.43379886710378512</v>
      </c>
      <c r="F42" s="67">
        <f>分析係数表!C45</f>
        <v>1</v>
      </c>
      <c r="G42" s="68">
        <f>E42*F42</f>
        <v>0.43379886710378512</v>
      </c>
      <c r="H42" s="68">
        <v>0.48295607435347254</v>
      </c>
      <c r="I42" s="68">
        <f>C42+H42</f>
        <v>0.48295607435347254</v>
      </c>
      <c r="J42" s="67">
        <f>分析係数表!G45</f>
        <v>0</v>
      </c>
      <c r="K42" s="69">
        <f>I42*J42</f>
        <v>0</v>
      </c>
      <c r="L42" s="70"/>
      <c r="M42" s="71"/>
      <c r="N42" s="72">
        <f>分析係数表!H45</f>
        <v>0</v>
      </c>
      <c r="O42" s="73">
        <f t="shared" si="4"/>
        <v>0</v>
      </c>
      <c r="P42" s="67">
        <f>分析係数表!C45</f>
        <v>1</v>
      </c>
      <c r="Q42" s="73">
        <f>O42*P42</f>
        <v>0</v>
      </c>
      <c r="R42" s="74">
        <v>3.4884044730751823E-2</v>
      </c>
      <c r="S42" s="75">
        <f>I42+R42</f>
        <v>0.51784011908422434</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投入係数表!AH43</f>
        <v>1.1233359093045675E-3</v>
      </c>
      <c r="E43" s="68">
        <f>$C$36*D43</f>
        <v>0.11233359093045675</v>
      </c>
      <c r="F43" s="67">
        <f>分析係数表!C46</f>
        <v>0.9523590920683499</v>
      </c>
      <c r="G43" s="68">
        <f>E43*F43</f>
        <v>0.10698191666730722</v>
      </c>
      <c r="H43" s="68">
        <v>0.15207649748303007</v>
      </c>
      <c r="I43" s="68">
        <f>C43+H43</f>
        <v>0.15207649748303007</v>
      </c>
      <c r="J43" s="67">
        <f>分析係数表!G46</f>
        <v>9.2904052538843509E-3</v>
      </c>
      <c r="K43" s="69">
        <f>I43*J43</f>
        <v>1.4128522912086729E-3</v>
      </c>
      <c r="L43" s="70"/>
      <c r="M43" s="71"/>
      <c r="N43" s="72">
        <f>分析係数表!H46</f>
        <v>3.275825467872984E-5</v>
      </c>
      <c r="O43" s="73">
        <f t="shared" si="4"/>
        <v>8.7020441028713453E-4</v>
      </c>
      <c r="P43" s="67">
        <f>分析係数表!C46</f>
        <v>0.9523590920683499</v>
      </c>
      <c r="Q43" s="73">
        <f>O43*P43</f>
        <v>8.2874708209492928E-4</v>
      </c>
      <c r="R43" s="74">
        <v>2.9853522162098359E-2</v>
      </c>
      <c r="S43" s="75">
        <f>I43+R43</f>
        <v>0.18193001964512842</v>
      </c>
      <c r="T43" s="76">
        <f>分析係数表!F46</f>
        <v>0.3134710876181323</v>
      </c>
      <c r="U43" s="77">
        <f>S43*T43</f>
        <v>5.7029801128546581E-2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投入係数表!AH44</f>
        <v>0.28508432986241128</v>
      </c>
      <c r="E44" s="82">
        <f>SUM(E5:E43)</f>
        <v>28.508432986241129</v>
      </c>
      <c r="F44" s="83">
        <f>分析係数表!C47</f>
        <v>0.46786164393083407</v>
      </c>
      <c r="G44" s="82">
        <f>SUM(G5:G43)</f>
        <v>15.635648352515974</v>
      </c>
      <c r="H44" s="82">
        <f>SUM(H5:H43)</f>
        <v>18.862736923525773</v>
      </c>
      <c r="I44" s="82">
        <f>SUM(I5:I43)</f>
        <v>118.86273692352579</v>
      </c>
      <c r="J44" s="83">
        <f>分析係数表!G47</f>
        <v>0.21497759441460212</v>
      </c>
      <c r="K44" s="84">
        <f>SUM(K5:K43)</f>
        <v>41.142640320004347</v>
      </c>
      <c r="L44" s="85">
        <f>最終需要_まとめ!$L$34</f>
        <v>0.64566666666666661</v>
      </c>
      <c r="M44" s="82">
        <f>K44*L44</f>
        <v>26.564431433282806</v>
      </c>
      <c r="N44" s="86">
        <f>分析係数表!H47</f>
        <v>1</v>
      </c>
      <c r="O44" s="87">
        <f>SUM(O5:O43)</f>
        <v>26.564431433282806</v>
      </c>
      <c r="P44" s="83">
        <f>分析係数表!C47</f>
        <v>0.46786164393083407</v>
      </c>
      <c r="Q44" s="87">
        <f>SUM(Q5:Q43)</f>
        <v>17.05923692538126</v>
      </c>
      <c r="R44" s="82">
        <f>SUM(R5:R43)</f>
        <v>20.467993503707888</v>
      </c>
      <c r="S44" s="88">
        <f>SUM(S5:S43)</f>
        <v>139.33073042723365</v>
      </c>
      <c r="T44" s="89">
        <f>分析係数表!F47</f>
        <v>0.45241141751681985</v>
      </c>
      <c r="U44" s="90">
        <f>SUM(U5:U43)</f>
        <v>92.749216956574188</v>
      </c>
      <c r="V44" s="91">
        <f>分析係数表!D47</f>
        <v>5.5289104631778725E-2</v>
      </c>
      <c r="W44" s="92">
        <f>SUM(W5:W43)</f>
        <v>7</v>
      </c>
      <c r="X44" s="83">
        <f>分析係数表!E47</f>
        <v>4.6297221440055228E-2</v>
      </c>
      <c r="Y44" s="93">
        <f>SUM(Y5:Y43)</f>
        <v>8</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285</v>
      </c>
      <c r="S2" s="3" t="s">
        <v>150</v>
      </c>
      <c r="U2" s="55" t="s">
        <v>207</v>
      </c>
      <c r="W2" s="3" t="s">
        <v>127</v>
      </c>
      <c r="Y2" s="3" t="s">
        <v>151</v>
      </c>
    </row>
    <row r="3" spans="1:25" ht="45" x14ac:dyDescent="0.15">
      <c r="B3" s="56"/>
      <c r="C3" s="57" t="s">
        <v>225</v>
      </c>
      <c r="D3" s="57" t="s">
        <v>227</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67">
        <f>投入係数表!AI5</f>
        <v>2.2206172453566463E-3</v>
      </c>
      <c r="E5" s="68">
        <f>$C$37*D5</f>
        <v>0.22206172453566464</v>
      </c>
      <c r="F5" s="67">
        <f>分析係数表!C8</f>
        <v>0.17777947964604235</v>
      </c>
      <c r="G5" s="68">
        <f t="shared" ref="G5:G38" si="0">E5*F5</f>
        <v>3.9478017837253257E-2</v>
      </c>
      <c r="H5" s="68">
        <f t="array" ref="H5:H43">MMULT(逆行列係数!C5:AO43,'33'!G5:G43)</f>
        <v>4.8605265183096609E-2</v>
      </c>
      <c r="I5" s="68">
        <f t="shared" ref="I5:I38" si="1">C5+H5</f>
        <v>4.8605265183096609E-2</v>
      </c>
      <c r="J5" s="67">
        <f>分析係数表!G8</f>
        <v>0.11983669088190757</v>
      </c>
      <c r="K5" s="69">
        <f t="shared" ref="K5:K38" si="2">I5*J5</f>
        <v>5.8246941389798928E-3</v>
      </c>
      <c r="L5" s="70" t="s">
        <v>185</v>
      </c>
      <c r="M5" s="71" t="s">
        <v>185</v>
      </c>
      <c r="N5" s="72">
        <f>分析係数表!H8</f>
        <v>9.9318531954874535E-3</v>
      </c>
      <c r="O5" s="73">
        <f t="shared" ref="O5:O43" si="3">$M$44*N5</f>
        <v>0.36466879547162995</v>
      </c>
      <c r="P5" s="67">
        <f>分析係数表!C8</f>
        <v>0.17777947964604235</v>
      </c>
      <c r="Q5" s="73">
        <f t="shared" ref="Q5:Q38" si="4">O5*P5</f>
        <v>6.4830628702095411E-2</v>
      </c>
      <c r="R5" s="74">
        <f t="array" ref="R5:R43">MMULT(逆行列係数!C5:AO43,'33'!Q5:Q43)</f>
        <v>0.10957440548317446</v>
      </c>
      <c r="S5" s="75">
        <f t="shared" ref="S5:S38" si="5">I5+R5</f>
        <v>0.15817967066627106</v>
      </c>
      <c r="T5" s="76">
        <f>分析係数表!F8</f>
        <v>0.45371949933871308</v>
      </c>
      <c r="U5" s="77">
        <f t="shared" ref="U5:U38" si="6">S5*T5</f>
        <v>7.1769200980263029E-2</v>
      </c>
      <c r="V5" s="78">
        <f>分析係数表!D8</f>
        <v>0.19702516723850416</v>
      </c>
      <c r="W5" s="79">
        <f t="shared" ref="W5:W38" si="7">ROUND(S5*V5,0)</f>
        <v>0</v>
      </c>
      <c r="X5" s="67">
        <f>分析係数表!E8</f>
        <v>0.1081443713940695</v>
      </c>
      <c r="Y5" s="80">
        <f t="shared" ref="Y5:Y38" si="8">ROUND(S5*X5,0)</f>
        <v>0</v>
      </c>
    </row>
    <row r="6" spans="1:25" x14ac:dyDescent="0.15">
      <c r="A6" s="6" t="s">
        <v>217</v>
      </c>
      <c r="B6" s="5" t="s">
        <v>263</v>
      </c>
      <c r="C6" s="81"/>
      <c r="D6" s="67">
        <f>投入係数表!AI6</f>
        <v>4.581370530468809E-5</v>
      </c>
      <c r="E6" s="68">
        <f t="shared" ref="E6:E43" si="9">$C$37*D6</f>
        <v>4.581370530468809E-3</v>
      </c>
      <c r="F6" s="67">
        <f>分析係数表!C9</f>
        <v>0.42124201973302378</v>
      </c>
      <c r="G6" s="68">
        <f t="shared" si="0"/>
        <v>1.9298657754000356E-3</v>
      </c>
      <c r="H6" s="68">
        <v>4.9908045045896111E-3</v>
      </c>
      <c r="I6" s="68">
        <f t="shared" si="1"/>
        <v>4.9908045045896111E-3</v>
      </c>
      <c r="J6" s="67">
        <f>分析係数表!G9</f>
        <v>0.24981720692176457</v>
      </c>
      <c r="K6" s="69">
        <f t="shared" si="2"/>
        <v>1.2467888416291377E-3</v>
      </c>
      <c r="L6" s="70"/>
      <c r="M6" s="71"/>
      <c r="N6" s="72">
        <f>分析係数表!H9</f>
        <v>5.1224917855464795E-4</v>
      </c>
      <c r="O6" s="73">
        <f t="shared" si="3"/>
        <v>1.8808301658116401E-2</v>
      </c>
      <c r="P6" s="67">
        <f>分析係数表!C9</f>
        <v>0.42124201973302378</v>
      </c>
      <c r="Q6" s="73">
        <f t="shared" si="4"/>
        <v>7.9228469782129333E-3</v>
      </c>
      <c r="R6" s="74">
        <v>1.0481269468466553E-2</v>
      </c>
      <c r="S6" s="75">
        <f t="shared" si="5"/>
        <v>1.5472073973056165E-2</v>
      </c>
      <c r="T6" s="76">
        <f>分析係数表!F9</f>
        <v>0.68072142334876917</v>
      </c>
      <c r="U6" s="77">
        <f t="shared" si="6"/>
        <v>1.0532172217096238E-2</v>
      </c>
      <c r="V6" s="78">
        <f>分析係数表!D9</f>
        <v>0.14428466975383866</v>
      </c>
      <c r="W6" s="79">
        <f t="shared" si="7"/>
        <v>0</v>
      </c>
      <c r="X6" s="67">
        <f>分析係数表!E9</f>
        <v>9.1640263222032656E-2</v>
      </c>
      <c r="Y6" s="80">
        <f t="shared" si="8"/>
        <v>0</v>
      </c>
    </row>
    <row r="7" spans="1:25" x14ac:dyDescent="0.15">
      <c r="A7" s="6" t="s">
        <v>218</v>
      </c>
      <c r="B7" s="5" t="s">
        <v>264</v>
      </c>
      <c r="C7" s="81"/>
      <c r="D7" s="67">
        <f>投入係数表!AI7</f>
        <v>4.8508629146140327E-5</v>
      </c>
      <c r="E7" s="68">
        <f t="shared" si="9"/>
        <v>4.850862914614033E-3</v>
      </c>
      <c r="F7" s="67">
        <f>分析係数表!C10</f>
        <v>0.36396764732023823</v>
      </c>
      <c r="G7" s="68">
        <f t="shared" si="0"/>
        <v>1.7655571625050633E-3</v>
      </c>
      <c r="H7" s="68">
        <v>5.5104446526604428E-3</v>
      </c>
      <c r="I7" s="68">
        <f t="shared" si="1"/>
        <v>5.5104446526604428E-3</v>
      </c>
      <c r="J7" s="67">
        <f>分析係数表!G10</f>
        <v>0.17997125059894586</v>
      </c>
      <c r="K7" s="69">
        <f t="shared" si="2"/>
        <v>9.9172161549557366E-4</v>
      </c>
      <c r="L7" s="70"/>
      <c r="M7" s="71"/>
      <c r="N7" s="72">
        <f>分析係数表!H10</f>
        <v>1.1645238378928864E-3</v>
      </c>
      <c r="O7" s="73">
        <f t="shared" si="3"/>
        <v>4.2757932170739865E-2</v>
      </c>
      <c r="P7" s="67">
        <f>分析係数表!C10</f>
        <v>0.36396764732023823</v>
      </c>
      <c r="Q7" s="73">
        <f t="shared" si="4"/>
        <v>1.5562503976462515E-2</v>
      </c>
      <c r="R7" s="74">
        <v>3.1807739266396351E-2</v>
      </c>
      <c r="S7" s="75">
        <f t="shared" si="5"/>
        <v>3.7318183919056794E-2</v>
      </c>
      <c r="T7" s="76">
        <f>分析係数表!F10</f>
        <v>0.526018207954001</v>
      </c>
      <c r="U7" s="77">
        <f t="shared" si="6"/>
        <v>1.9630044229200071E-2</v>
      </c>
      <c r="V7" s="78">
        <f>分析係数表!D10</f>
        <v>9.5927168183996173E-2</v>
      </c>
      <c r="W7" s="79">
        <f t="shared" si="7"/>
        <v>0</v>
      </c>
      <c r="X7" s="67">
        <f>分析係数表!E10</f>
        <v>2.9611883085769047E-2</v>
      </c>
      <c r="Y7" s="80">
        <f t="shared" si="8"/>
        <v>0</v>
      </c>
    </row>
    <row r="8" spans="1:25" x14ac:dyDescent="0.15">
      <c r="A8" s="6" t="s">
        <v>219</v>
      </c>
      <c r="B8" s="5" t="s">
        <v>27</v>
      </c>
      <c r="C8" s="81"/>
      <c r="D8" s="67">
        <f>投入係数表!AI8</f>
        <v>3.503400993887913E-5</v>
      </c>
      <c r="E8" s="68">
        <f t="shared" si="9"/>
        <v>3.5034009938879132E-3</v>
      </c>
      <c r="F8" s="67">
        <f>分析係数表!C11</f>
        <v>1.3444674968404846E-2</v>
      </c>
      <c r="G8" s="68">
        <f t="shared" si="0"/>
        <v>4.7102087646809485E-5</v>
      </c>
      <c r="H8" s="68">
        <v>1.2292853265360551E-2</v>
      </c>
      <c r="I8" s="68">
        <f t="shared" si="1"/>
        <v>1.2292853265360551E-2</v>
      </c>
      <c r="J8" s="67">
        <f>分析係数表!G11</f>
        <v>0.34123955862637928</v>
      </c>
      <c r="K8" s="69">
        <f t="shared" si="2"/>
        <v>4.1948078225304795E-3</v>
      </c>
      <c r="L8" s="70"/>
      <c r="M8" s="71"/>
      <c r="N8" s="72">
        <f>分析係数表!H11</f>
        <v>-1.9911880294914216E-5</v>
      </c>
      <c r="O8" s="73">
        <f t="shared" si="3"/>
        <v>-7.3110639674182887E-4</v>
      </c>
      <c r="P8" s="67">
        <f>分析係数表!C11</f>
        <v>1.3444674968404846E-2</v>
      </c>
      <c r="Q8" s="73">
        <f t="shared" si="4"/>
        <v>-9.829487871515529E-6</v>
      </c>
      <c r="R8" s="74">
        <v>3.514671611770244E-2</v>
      </c>
      <c r="S8" s="75">
        <f t="shared" si="5"/>
        <v>4.7439569383062992E-2</v>
      </c>
      <c r="T8" s="76">
        <f>分析係数表!F11</f>
        <v>0.57409508095287198</v>
      </c>
      <c r="U8" s="77">
        <f t="shared" si="6"/>
        <v>2.7234823425338936E-2</v>
      </c>
      <c r="V8" s="78">
        <f>分析係数表!D11</f>
        <v>2.1656182324430236E-2</v>
      </c>
      <c r="W8" s="79">
        <f t="shared" si="7"/>
        <v>0</v>
      </c>
      <c r="X8" s="67">
        <f>分析係数表!E11</f>
        <v>1.1962462617304321E-2</v>
      </c>
      <c r="Y8" s="80">
        <f t="shared" si="8"/>
        <v>0</v>
      </c>
    </row>
    <row r="9" spans="1:25" x14ac:dyDescent="0.15">
      <c r="A9" s="6" t="s">
        <v>220</v>
      </c>
      <c r="B9" s="5" t="s">
        <v>188</v>
      </c>
      <c r="C9" s="81"/>
      <c r="D9" s="67">
        <f>投入係数表!AI9</f>
        <v>6.1552060538769176E-3</v>
      </c>
      <c r="E9" s="68">
        <f t="shared" si="9"/>
        <v>0.61552060538769171</v>
      </c>
      <c r="F9" s="67">
        <f>分析係数表!C12</f>
        <v>0.28285269962977577</v>
      </c>
      <c r="G9" s="68">
        <f t="shared" si="0"/>
        <v>0.17410166491166251</v>
      </c>
      <c r="H9" s="68">
        <v>0.19766235289043796</v>
      </c>
      <c r="I9" s="68">
        <f t="shared" si="1"/>
        <v>0.19766235289043796</v>
      </c>
      <c r="J9" s="67">
        <f>分析係数表!G12</f>
        <v>0.13743688539340115</v>
      </c>
      <c r="K9" s="69">
        <f t="shared" si="2"/>
        <v>2.7166098140793137E-2</v>
      </c>
      <c r="L9" s="70"/>
      <c r="M9" s="71"/>
      <c r="N9" s="72">
        <f>分析係数表!H12</f>
        <v>7.6503049889858399E-2</v>
      </c>
      <c r="O9" s="73">
        <f t="shared" si="3"/>
        <v>2.8089697364753921</v>
      </c>
      <c r="P9" s="67">
        <f>分析係数表!C12</f>
        <v>0.28285269962977577</v>
      </c>
      <c r="Q9" s="73">
        <f t="shared" si="4"/>
        <v>0.79452467314040442</v>
      </c>
      <c r="R9" s="74">
        <v>0.96738420452036566</v>
      </c>
      <c r="S9" s="75">
        <f t="shared" si="5"/>
        <v>1.1650465574108035</v>
      </c>
      <c r="T9" s="76">
        <f>分析係数表!F12</f>
        <v>0.33885954419874881</v>
      </c>
      <c r="U9" s="77">
        <f t="shared" si="6"/>
        <v>0.39478714541454635</v>
      </c>
      <c r="V9" s="78">
        <f>分析係数表!D12</f>
        <v>4.3897068941791663E-2</v>
      </c>
      <c r="W9" s="79">
        <f t="shared" si="7"/>
        <v>0</v>
      </c>
      <c r="X9" s="67">
        <f>分析係数表!E12</f>
        <v>4.5190587587725331E-2</v>
      </c>
      <c r="Y9" s="80">
        <f t="shared" si="8"/>
        <v>0</v>
      </c>
    </row>
    <row r="10" spans="1:25" x14ac:dyDescent="0.15">
      <c r="A10" s="6" t="s">
        <v>221</v>
      </c>
      <c r="B10" s="5" t="s">
        <v>28</v>
      </c>
      <c r="C10" s="81"/>
      <c r="D10" s="67">
        <f>投入係数表!AI10</f>
        <v>5.3089999676609136E-4</v>
      </c>
      <c r="E10" s="68">
        <f t="shared" si="9"/>
        <v>5.3089999676609136E-2</v>
      </c>
      <c r="F10" s="67">
        <f>分析係数表!C13</f>
        <v>8.2857707463935726E-2</v>
      </c>
      <c r="G10" s="68">
        <f t="shared" si="0"/>
        <v>4.3989156624649221E-3</v>
      </c>
      <c r="H10" s="68">
        <v>8.8401946789123439E-3</v>
      </c>
      <c r="I10" s="68">
        <f t="shared" si="1"/>
        <v>8.8401946789123439E-3</v>
      </c>
      <c r="J10" s="67">
        <f>分析係数表!G13</f>
        <v>0.24536311575828371</v>
      </c>
      <c r="K10" s="69">
        <f t="shared" si="2"/>
        <v>2.1690577103277331E-3</v>
      </c>
      <c r="L10" s="70"/>
      <c r="M10" s="71"/>
      <c r="N10" s="72">
        <f>分析係数表!H13</f>
        <v>1.5229376832013421E-2</v>
      </c>
      <c r="O10" s="73">
        <f t="shared" si="3"/>
        <v>0.55917847312092783</v>
      </c>
      <c r="P10" s="67">
        <f>分析係数表!C13</f>
        <v>8.2857707463935726E-2</v>
      </c>
      <c r="Q10" s="73">
        <f t="shared" si="4"/>
        <v>4.6332246345984082E-2</v>
      </c>
      <c r="R10" s="74">
        <v>5.1310677162905362E-2</v>
      </c>
      <c r="S10" s="75">
        <f t="shared" si="5"/>
        <v>6.0150871841817707E-2</v>
      </c>
      <c r="T10" s="76">
        <f>分析係数表!F13</f>
        <v>0.38525314111513148</v>
      </c>
      <c r="U10" s="77">
        <f t="shared" si="6"/>
        <v>2.3173312317873986E-2</v>
      </c>
      <c r="V10" s="78">
        <f>分析係数表!D13</f>
        <v>0.14541724835465397</v>
      </c>
      <c r="W10" s="79">
        <f t="shared" si="7"/>
        <v>0</v>
      </c>
      <c r="X10" s="67">
        <f>分析係数表!E13</f>
        <v>0.13461921992079545</v>
      </c>
      <c r="Y10" s="80">
        <f t="shared" si="8"/>
        <v>0</v>
      </c>
    </row>
    <row r="11" spans="1:25" x14ac:dyDescent="0.15">
      <c r="A11" s="6" t="s">
        <v>222</v>
      </c>
      <c r="B11" s="5" t="s">
        <v>265</v>
      </c>
      <c r="C11" s="81"/>
      <c r="D11" s="67">
        <f>投入係数表!AI11</f>
        <v>7.0553106169219662E-3</v>
      </c>
      <c r="E11" s="68">
        <f t="shared" si="9"/>
        <v>0.70553106169219659</v>
      </c>
      <c r="F11" s="67">
        <f>分析係数表!C14</f>
        <v>0.18904232356765083</v>
      </c>
      <c r="G11" s="68">
        <f t="shared" si="0"/>
        <v>0.13337523125144446</v>
      </c>
      <c r="H11" s="68">
        <v>0.23518957031111637</v>
      </c>
      <c r="I11" s="68">
        <f t="shared" si="1"/>
        <v>0.23518957031111637</v>
      </c>
      <c r="J11" s="67">
        <f>分析係数表!G14</f>
        <v>0.16324783844948645</v>
      </c>
      <c r="K11" s="69">
        <f t="shared" si="2"/>
        <v>3.8394188979153261E-2</v>
      </c>
      <c r="L11" s="70"/>
      <c r="M11" s="71"/>
      <c r="N11" s="72">
        <f>分析係数表!H14</f>
        <v>1.012936620163862E-3</v>
      </c>
      <c r="O11" s="73">
        <f t="shared" si="3"/>
        <v>3.7192089924576267E-2</v>
      </c>
      <c r="P11" s="67">
        <f>分析係数表!C14</f>
        <v>0.18904232356765083</v>
      </c>
      <c r="Q11" s="73">
        <f t="shared" si="4"/>
        <v>7.030879097678913E-3</v>
      </c>
      <c r="R11" s="74">
        <v>4.0623240454890651E-2</v>
      </c>
      <c r="S11" s="75">
        <f t="shared" si="5"/>
        <v>0.275812810766007</v>
      </c>
      <c r="T11" s="76">
        <f>分析係数表!F14</f>
        <v>0.31391081065397786</v>
      </c>
      <c r="U11" s="77">
        <f t="shared" si="6"/>
        <v>8.6580623016309449E-2</v>
      </c>
      <c r="V11" s="78">
        <f>分析係数表!D14</f>
        <v>4.3223756745778448E-2</v>
      </c>
      <c r="W11" s="79">
        <f t="shared" si="7"/>
        <v>0</v>
      </c>
      <c r="X11" s="67">
        <f>分析係数表!E14</f>
        <v>3.9473684210526314E-2</v>
      </c>
      <c r="Y11" s="80">
        <f t="shared" si="8"/>
        <v>0</v>
      </c>
    </row>
    <row r="12" spans="1:25" x14ac:dyDescent="0.15">
      <c r="A12" s="6" t="s">
        <v>223</v>
      </c>
      <c r="B12" s="5" t="s">
        <v>29</v>
      </c>
      <c r="C12" s="81"/>
      <c r="D12" s="67">
        <f>投入係数表!AI12</f>
        <v>8.4135522330138959E-3</v>
      </c>
      <c r="E12" s="68">
        <f t="shared" si="9"/>
        <v>0.84135522330138957</v>
      </c>
      <c r="F12" s="67">
        <f>分析係数表!C15</f>
        <v>0</v>
      </c>
      <c r="G12" s="68">
        <f t="shared" si="0"/>
        <v>0</v>
      </c>
      <c r="H12" s="68">
        <v>0</v>
      </c>
      <c r="I12" s="68">
        <f t="shared" si="1"/>
        <v>0</v>
      </c>
      <c r="J12" s="67">
        <f>分析係数表!G15</f>
        <v>9.5666650649677346E-2</v>
      </c>
      <c r="K12" s="69">
        <f t="shared" si="2"/>
        <v>0</v>
      </c>
      <c r="L12" s="70"/>
      <c r="M12" s="71"/>
      <c r="N12" s="72">
        <f>分析係数表!H15</f>
        <v>6.7799952404182908E-3</v>
      </c>
      <c r="O12" s="73">
        <f t="shared" si="3"/>
        <v>0.24894172809059273</v>
      </c>
      <c r="P12" s="67">
        <f>分析係数表!C15</f>
        <v>0</v>
      </c>
      <c r="Q12" s="73">
        <f t="shared" si="4"/>
        <v>0</v>
      </c>
      <c r="R12" s="74">
        <v>0</v>
      </c>
      <c r="S12" s="75">
        <f t="shared" si="5"/>
        <v>0</v>
      </c>
      <c r="T12" s="76">
        <f>分析係数表!F15</f>
        <v>0.30441701456509634</v>
      </c>
      <c r="U12" s="77">
        <f t="shared" si="6"/>
        <v>0</v>
      </c>
      <c r="V12" s="78">
        <f>分析係数表!D15</f>
        <v>1.6382553541497664E-2</v>
      </c>
      <c r="W12" s="79">
        <f t="shared" si="7"/>
        <v>0</v>
      </c>
      <c r="X12" s="67">
        <f>分析係数表!E15</f>
        <v>1.4846335831041491E-2</v>
      </c>
      <c r="Y12" s="80">
        <f t="shared" si="8"/>
        <v>0</v>
      </c>
    </row>
    <row r="13" spans="1:25" x14ac:dyDescent="0.15">
      <c r="A13" s="6" t="s">
        <v>224</v>
      </c>
      <c r="B13" s="5" t="s">
        <v>30</v>
      </c>
      <c r="C13" s="81"/>
      <c r="D13" s="67">
        <f>投入係数表!AI13</f>
        <v>3.6381471859605248E-3</v>
      </c>
      <c r="E13" s="68">
        <f t="shared" si="9"/>
        <v>0.36381471859605247</v>
      </c>
      <c r="F13" s="67">
        <f>分析係数表!C16</f>
        <v>0.18624360370728099</v>
      </c>
      <c r="G13" s="68">
        <f t="shared" si="0"/>
        <v>6.7758164273079152E-2</v>
      </c>
      <c r="H13" s="68">
        <v>0.10953844890569579</v>
      </c>
      <c r="I13" s="68">
        <f t="shared" si="1"/>
        <v>0.10953844890569579</v>
      </c>
      <c r="J13" s="67">
        <f>分析係数表!G16</f>
        <v>3.3443467200273011E-2</v>
      </c>
      <c r="K13" s="69">
        <f t="shared" si="2"/>
        <v>3.6633455231464183E-3</v>
      </c>
      <c r="L13" s="70"/>
      <c r="M13" s="71"/>
      <c r="N13" s="72">
        <f>分析係数表!H16</f>
        <v>1.544069969062719E-2</v>
      </c>
      <c r="O13" s="73">
        <f t="shared" si="3"/>
        <v>0.56693763455731694</v>
      </c>
      <c r="P13" s="67">
        <f>分析係数表!C16</f>
        <v>0.18624360370728099</v>
      </c>
      <c r="Q13" s="73">
        <f t="shared" si="4"/>
        <v>0.10558850813723623</v>
      </c>
      <c r="R13" s="74">
        <v>0.19313152365291164</v>
      </c>
      <c r="S13" s="75">
        <f t="shared" si="5"/>
        <v>0.30266997255860745</v>
      </c>
      <c r="T13" s="76">
        <f>分析係数表!F16</f>
        <v>0.28910915662276826</v>
      </c>
      <c r="U13" s="77">
        <f t="shared" si="6"/>
        <v>8.7504660501455417E-2</v>
      </c>
      <c r="V13" s="78">
        <f>分析係数表!D16</f>
        <v>9.2295282857896288E-3</v>
      </c>
      <c r="W13" s="79">
        <f t="shared" si="7"/>
        <v>0</v>
      </c>
      <c r="X13" s="67">
        <f>分析係数表!E16</f>
        <v>8.9968511021142599E-3</v>
      </c>
      <c r="Y13" s="80">
        <f t="shared" si="8"/>
        <v>0</v>
      </c>
    </row>
    <row r="14" spans="1:25" x14ac:dyDescent="0.15">
      <c r="A14" s="6" t="s">
        <v>2</v>
      </c>
      <c r="B14" s="5" t="s">
        <v>360</v>
      </c>
      <c r="C14" s="81"/>
      <c r="D14" s="67">
        <f>投入係数表!AI14</f>
        <v>4.0235212952881953E-3</v>
      </c>
      <c r="E14" s="68">
        <f t="shared" si="9"/>
        <v>0.40235212952881955</v>
      </c>
      <c r="F14" s="67">
        <f>分析係数表!C17</f>
        <v>8.6758716707685424E-2</v>
      </c>
      <c r="G14" s="68">
        <f t="shared" si="0"/>
        <v>3.4907554422524807E-2</v>
      </c>
      <c r="H14" s="68">
        <v>5.4870955154688317E-2</v>
      </c>
      <c r="I14" s="68">
        <f t="shared" si="1"/>
        <v>5.4870955154688317E-2</v>
      </c>
      <c r="J14" s="67">
        <f>分析係数表!G17</f>
        <v>0.21883055467982124</v>
      </c>
      <c r="K14" s="69">
        <f t="shared" si="2"/>
        <v>1.200744155231204E-2</v>
      </c>
      <c r="L14" s="70"/>
      <c r="M14" s="71"/>
      <c r="N14" s="72">
        <f>分析係数表!H17</f>
        <v>2.866347284388861E-3</v>
      </c>
      <c r="O14" s="73">
        <f t="shared" si="3"/>
        <v>0.10524394501485197</v>
      </c>
      <c r="P14" s="67">
        <f>分析係数表!C17</f>
        <v>8.6758716707685424E-2</v>
      </c>
      <c r="Q14" s="73">
        <f t="shared" si="4"/>
        <v>9.1308296107427637E-3</v>
      </c>
      <c r="R14" s="74">
        <v>1.9194457379097373E-2</v>
      </c>
      <c r="S14" s="75">
        <f t="shared" si="5"/>
        <v>7.4065412533785693E-2</v>
      </c>
      <c r="T14" s="76">
        <f>分析係数表!F17</f>
        <v>0.34508465775272146</v>
      </c>
      <c r="U14" s="77">
        <f t="shared" si="6"/>
        <v>2.5558837535535561E-2</v>
      </c>
      <c r="V14" s="78">
        <f>分析係数表!D17</f>
        <v>3.6575301819260796E-2</v>
      </c>
      <c r="W14" s="79">
        <f t="shared" si="7"/>
        <v>0</v>
      </c>
      <c r="X14" s="67">
        <f>分析係数表!E17</f>
        <v>3.5787140923168224E-2</v>
      </c>
      <c r="Y14" s="80">
        <f t="shared" si="8"/>
        <v>0</v>
      </c>
    </row>
    <row r="15" spans="1:25" x14ac:dyDescent="0.15">
      <c r="A15" s="6" t="s">
        <v>3</v>
      </c>
      <c r="B15" s="5" t="s">
        <v>31</v>
      </c>
      <c r="C15" s="81"/>
      <c r="D15" s="67">
        <f>投入係数表!AI15</f>
        <v>1.9807690234673967E-3</v>
      </c>
      <c r="E15" s="68">
        <f t="shared" si="9"/>
        <v>0.19807690234673966</v>
      </c>
      <c r="F15" s="67">
        <f>分析係数表!C18</f>
        <v>0.36451017494166671</v>
      </c>
      <c r="G15" s="68">
        <f t="shared" si="0"/>
        <v>7.2201046326313509E-2</v>
      </c>
      <c r="H15" s="68">
        <v>9.7714834849142895E-2</v>
      </c>
      <c r="I15" s="68">
        <f t="shared" si="1"/>
        <v>9.7714834849142895E-2</v>
      </c>
      <c r="J15" s="67">
        <f>分析係数表!G18</f>
        <v>0.21601264645713222</v>
      </c>
      <c r="K15" s="69">
        <f t="shared" si="2"/>
        <v>2.1107640073884968E-2</v>
      </c>
      <c r="L15" s="70"/>
      <c r="M15" s="71"/>
      <c r="N15" s="72">
        <f>分析係数表!H18</f>
        <v>4.846294736294444E-4</v>
      </c>
      <c r="O15" s="73">
        <f t="shared" si="3"/>
        <v>1.7794186333603544E-2</v>
      </c>
      <c r="P15" s="67">
        <f>分析係数表!C18</f>
        <v>0.36451017494166671</v>
      </c>
      <c r="Q15" s="73">
        <f t="shared" si="4"/>
        <v>6.486161973406443E-3</v>
      </c>
      <c r="R15" s="74">
        <v>1.7735113117945921E-2</v>
      </c>
      <c r="S15" s="75">
        <f t="shared" si="5"/>
        <v>0.11544994796708882</v>
      </c>
      <c r="T15" s="76">
        <f>分析係数表!F18</f>
        <v>0.4650429076224129</v>
      </c>
      <c r="U15" s="77">
        <f t="shared" si="6"/>
        <v>5.3689179487471261E-2</v>
      </c>
      <c r="V15" s="78">
        <f>分析係数表!D18</f>
        <v>3.2220569090570951E-2</v>
      </c>
      <c r="W15" s="79">
        <f t="shared" si="7"/>
        <v>0</v>
      </c>
      <c r="X15" s="67">
        <f>分析係数表!E18</f>
        <v>3.2765216929248921E-2</v>
      </c>
      <c r="Y15" s="80">
        <f t="shared" si="8"/>
        <v>0</v>
      </c>
    </row>
    <row r="16" spans="1:25" x14ac:dyDescent="0.15">
      <c r="A16" s="6" t="s">
        <v>4</v>
      </c>
      <c r="B16" s="5" t="s">
        <v>32</v>
      </c>
      <c r="C16" s="81"/>
      <c r="D16" s="67">
        <f>投入係数表!AI16</f>
        <v>0</v>
      </c>
      <c r="E16" s="68">
        <f t="shared" si="9"/>
        <v>0</v>
      </c>
      <c r="F16" s="67">
        <f>分析係数表!C19</f>
        <v>0.20084535872916243</v>
      </c>
      <c r="G16" s="68">
        <f t="shared" si="0"/>
        <v>0</v>
      </c>
      <c r="H16" s="68">
        <v>6.8031283736082644E-3</v>
      </c>
      <c r="I16" s="68">
        <f t="shared" si="1"/>
        <v>6.8031283736082644E-3</v>
      </c>
      <c r="J16" s="67">
        <f>分析係数表!G19</f>
        <v>5.7675100625652016E-2</v>
      </c>
      <c r="K16" s="69">
        <f t="shared" si="2"/>
        <v>3.9237111351708497E-4</v>
      </c>
      <c r="L16" s="70"/>
      <c r="M16" s="71"/>
      <c r="N16" s="72">
        <f>分析係数表!H19</f>
        <v>-1.1304809457757749E-4</v>
      </c>
      <c r="O16" s="73">
        <f t="shared" si="3"/>
        <v>-4.1507976073084478E-3</v>
      </c>
      <c r="P16" s="67">
        <f>分析係数表!C19</f>
        <v>0.20084535872916243</v>
      </c>
      <c r="Q16" s="73">
        <f t="shared" si="4"/>
        <v>-8.3366843445201427E-4</v>
      </c>
      <c r="R16" s="74">
        <v>2.0633734625586969E-3</v>
      </c>
      <c r="S16" s="75">
        <f t="shared" si="5"/>
        <v>8.8665018361669609E-3</v>
      </c>
      <c r="T16" s="76">
        <f>分析係数表!F19</f>
        <v>0.24248712237187039</v>
      </c>
      <c r="U16" s="77">
        <f t="shared" si="6"/>
        <v>2.1500125157570315E-3</v>
      </c>
      <c r="V16" s="78">
        <f>分析係数表!D19</f>
        <v>7.3785483068795456E-3</v>
      </c>
      <c r="W16" s="79">
        <f t="shared" si="7"/>
        <v>0</v>
      </c>
      <c r="X16" s="67">
        <f>分析係数表!E19</f>
        <v>8.3435495944996062E-3</v>
      </c>
      <c r="Y16" s="80">
        <f t="shared" si="8"/>
        <v>0</v>
      </c>
    </row>
    <row r="17" spans="1:25" x14ac:dyDescent="0.15">
      <c r="A17" s="6" t="s">
        <v>5</v>
      </c>
      <c r="B17" s="5" t="s">
        <v>33</v>
      </c>
      <c r="C17" s="81"/>
      <c r="D17" s="67">
        <f>投入係数表!AI17</f>
        <v>9.4322334450828424E-5</v>
      </c>
      <c r="E17" s="68">
        <f t="shared" si="9"/>
        <v>9.432233445082842E-3</v>
      </c>
      <c r="F17" s="67">
        <f>分析係数表!C20</f>
        <v>4.0655503382211911E-2</v>
      </c>
      <c r="G17" s="68">
        <f t="shared" si="0"/>
        <v>3.8347219872837777E-4</v>
      </c>
      <c r="H17" s="68">
        <v>1.3823674562080284E-3</v>
      </c>
      <c r="I17" s="68">
        <f t="shared" si="1"/>
        <v>1.3823674562080284E-3</v>
      </c>
      <c r="J17" s="67">
        <f>分析係数表!G20</f>
        <v>0.10009738747512385</v>
      </c>
      <c r="K17" s="69">
        <f t="shared" si="2"/>
        <v>1.3837137089705632E-4</v>
      </c>
      <c r="L17" s="70"/>
      <c r="M17" s="71"/>
      <c r="N17" s="72">
        <f>分析係数表!H20</f>
        <v>5.4629207067175944E-4</v>
      </c>
      <c r="O17" s="73">
        <f t="shared" si="3"/>
        <v>2.0058257755771792E-2</v>
      </c>
      <c r="P17" s="67">
        <f>分析係数表!C20</f>
        <v>4.0655503382211911E-2</v>
      </c>
      <c r="Q17" s="73">
        <f t="shared" si="4"/>
        <v>8.1547856603105841E-4</v>
      </c>
      <c r="R17" s="74">
        <v>1.4920321962951363E-3</v>
      </c>
      <c r="S17" s="75">
        <f t="shared" si="5"/>
        <v>2.8743996525031649E-3</v>
      </c>
      <c r="T17" s="76">
        <f>分析係数表!F20</f>
        <v>0.22636236609222171</v>
      </c>
      <c r="U17" s="77">
        <f t="shared" si="6"/>
        <v>6.5065590643527632E-4</v>
      </c>
      <c r="V17" s="78">
        <f>分析係数表!D20</f>
        <v>2.4840863219996893E-2</v>
      </c>
      <c r="W17" s="79">
        <f t="shared" si="7"/>
        <v>0</v>
      </c>
      <c r="X17" s="67">
        <f>分析係数表!E20</f>
        <v>2.6336960663928526E-2</v>
      </c>
      <c r="Y17" s="80">
        <f t="shared" si="8"/>
        <v>0</v>
      </c>
    </row>
    <row r="18" spans="1:25" x14ac:dyDescent="0.15">
      <c r="A18" s="6" t="s">
        <v>6</v>
      </c>
      <c r="B18" s="5" t="s">
        <v>34</v>
      </c>
      <c r="C18" s="81"/>
      <c r="D18" s="67">
        <f>投入係数表!AI18</f>
        <v>1.8864466890165685E-4</v>
      </c>
      <c r="E18" s="68">
        <f t="shared" si="9"/>
        <v>1.8864466890165684E-2</v>
      </c>
      <c r="F18" s="67">
        <f>分析係数表!C21</f>
        <v>0.20026093416848378</v>
      </c>
      <c r="G18" s="68">
        <f t="shared" si="0"/>
        <v>3.7778157620150122E-3</v>
      </c>
      <c r="H18" s="68">
        <v>2.4501456890757726E-2</v>
      </c>
      <c r="I18" s="68">
        <f t="shared" si="1"/>
        <v>2.4501456890757726E-2</v>
      </c>
      <c r="J18" s="67">
        <f>分析係数表!G21</f>
        <v>0.28530595433635869</v>
      </c>
      <c r="K18" s="69">
        <f t="shared" si="2"/>
        <v>6.9904115408487844E-3</v>
      </c>
      <c r="L18" s="70"/>
      <c r="M18" s="71"/>
      <c r="N18" s="72">
        <f>分析係数表!H21</f>
        <v>9.3136214282663271E-4</v>
      </c>
      <c r="O18" s="73">
        <f t="shared" si="3"/>
        <v>3.4196912105666187E-2</v>
      </c>
      <c r="P18" s="67">
        <f>分析係数表!C21</f>
        <v>0.20026093416848378</v>
      </c>
      <c r="Q18" s="73">
        <f t="shared" si="4"/>
        <v>6.8483055639582428E-3</v>
      </c>
      <c r="R18" s="74">
        <v>2.0322464026848164E-2</v>
      </c>
      <c r="S18" s="75">
        <f t="shared" si="5"/>
        <v>4.482392091760589E-2</v>
      </c>
      <c r="T18" s="76">
        <f>分析係数表!F21</f>
        <v>0.42843035575162391</v>
      </c>
      <c r="U18" s="77">
        <f t="shared" si="6"/>
        <v>1.9203928384912548E-2</v>
      </c>
      <c r="V18" s="78">
        <f>分析係数表!D21</f>
        <v>6.0977485770431279E-2</v>
      </c>
      <c r="W18" s="79">
        <f t="shared" si="7"/>
        <v>0</v>
      </c>
      <c r="X18" s="67">
        <f>分析係数表!E21</f>
        <v>5.1608549154661891E-2</v>
      </c>
      <c r="Y18" s="80">
        <f t="shared" si="8"/>
        <v>0</v>
      </c>
    </row>
    <row r="19" spans="1:25" x14ac:dyDescent="0.15">
      <c r="A19" s="6" t="s">
        <v>7</v>
      </c>
      <c r="B19" s="5" t="s">
        <v>266</v>
      </c>
      <c r="C19" s="81"/>
      <c r="D19" s="67">
        <f>投入係数表!AI19</f>
        <v>0</v>
      </c>
      <c r="E19" s="68">
        <f t="shared" si="9"/>
        <v>0</v>
      </c>
      <c r="F19" s="67">
        <f>分析係数表!C22</f>
        <v>0</v>
      </c>
      <c r="G19" s="68">
        <f t="shared" si="0"/>
        <v>0</v>
      </c>
      <c r="H19" s="68">
        <v>0</v>
      </c>
      <c r="I19" s="68">
        <f t="shared" si="1"/>
        <v>0</v>
      </c>
      <c r="J19" s="67">
        <f>分析係数表!G22</f>
        <v>0.19479228140352609</v>
      </c>
      <c r="K19" s="69">
        <f t="shared" si="2"/>
        <v>0</v>
      </c>
      <c r="L19" s="70"/>
      <c r="M19" s="71"/>
      <c r="N19" s="72">
        <f>分析係数表!H22</f>
        <v>4.3356513545377728E-5</v>
      </c>
      <c r="O19" s="73">
        <f t="shared" si="3"/>
        <v>1.5919252187120466E-3</v>
      </c>
      <c r="P19" s="67">
        <f>分析係数表!C22</f>
        <v>0</v>
      </c>
      <c r="Q19" s="73">
        <f t="shared" si="4"/>
        <v>0</v>
      </c>
      <c r="R19" s="74">
        <v>0</v>
      </c>
      <c r="S19" s="75">
        <f t="shared" si="5"/>
        <v>0</v>
      </c>
      <c r="T19" s="76">
        <f>分析係数表!F22</f>
        <v>0.41838413471300051</v>
      </c>
      <c r="U19" s="77">
        <f t="shared" si="6"/>
        <v>0</v>
      </c>
      <c r="V19" s="78">
        <f>分析係数表!D22</f>
        <v>3.026450367845886E-2</v>
      </c>
      <c r="W19" s="79">
        <f t="shared" si="7"/>
        <v>0</v>
      </c>
      <c r="X19" s="67">
        <f>分析係数表!E22</f>
        <v>3.1513111329121969E-2</v>
      </c>
      <c r="Y19" s="80">
        <f t="shared" si="8"/>
        <v>0</v>
      </c>
    </row>
    <row r="20" spans="1:25" x14ac:dyDescent="0.15">
      <c r="A20" s="6" t="s">
        <v>8</v>
      </c>
      <c r="B20" s="5" t="s">
        <v>267</v>
      </c>
      <c r="C20" s="81"/>
      <c r="D20" s="67">
        <f>投入係数表!AI20</f>
        <v>0</v>
      </c>
      <c r="E20" s="68">
        <f t="shared" si="9"/>
        <v>0</v>
      </c>
      <c r="F20" s="67">
        <f>分析係数表!C23</f>
        <v>0</v>
      </c>
      <c r="G20" s="68">
        <f t="shared" si="0"/>
        <v>0</v>
      </c>
      <c r="H20" s="68">
        <v>0</v>
      </c>
      <c r="I20" s="68">
        <f t="shared" si="1"/>
        <v>0</v>
      </c>
      <c r="J20" s="67">
        <f>分析係数表!G23</f>
        <v>0.21606046907516688</v>
      </c>
      <c r="K20" s="69">
        <f t="shared" si="2"/>
        <v>0</v>
      </c>
      <c r="L20" s="70"/>
      <c r="M20" s="71"/>
      <c r="N20" s="72">
        <f>分析係数表!H23</f>
        <v>2.2802314531272731E-5</v>
      </c>
      <c r="O20" s="73">
        <f t="shared" si="3"/>
        <v>8.3723474465596532E-4</v>
      </c>
      <c r="P20" s="67">
        <f>分析係数表!C23</f>
        <v>0</v>
      </c>
      <c r="Q20" s="73">
        <f t="shared" si="4"/>
        <v>0</v>
      </c>
      <c r="R20" s="74">
        <v>0</v>
      </c>
      <c r="S20" s="75">
        <f t="shared" si="5"/>
        <v>0</v>
      </c>
      <c r="T20" s="76">
        <f>分析係数表!F23</f>
        <v>0.44514084879880428</v>
      </c>
      <c r="U20" s="77">
        <f t="shared" si="6"/>
        <v>0</v>
      </c>
      <c r="V20" s="78">
        <f>分析係数表!D23</f>
        <v>3.0368931406207365E-2</v>
      </c>
      <c r="W20" s="79">
        <f t="shared" si="7"/>
        <v>0</v>
      </c>
      <c r="X20" s="67">
        <f>分析係数表!E23</f>
        <v>2.9261200503365954E-2</v>
      </c>
      <c r="Y20" s="80">
        <f t="shared" si="8"/>
        <v>0</v>
      </c>
    </row>
    <row r="21" spans="1:25" x14ac:dyDescent="0.15">
      <c r="A21" s="6" t="s">
        <v>9</v>
      </c>
      <c r="B21" s="5" t="s">
        <v>268</v>
      </c>
      <c r="C21" s="81"/>
      <c r="D21" s="67">
        <f>投入係数表!AI21</f>
        <v>0</v>
      </c>
      <c r="E21" s="68">
        <f t="shared" si="9"/>
        <v>0</v>
      </c>
      <c r="F21" s="67">
        <f>分析係数表!C24</f>
        <v>0.65025853558407531</v>
      </c>
      <c r="G21" s="68">
        <f t="shared" si="0"/>
        <v>0</v>
      </c>
      <c r="H21" s="68">
        <v>3.6506345818883151E-2</v>
      </c>
      <c r="I21" s="68">
        <f t="shared" si="1"/>
        <v>3.6506345818883151E-2</v>
      </c>
      <c r="J21" s="67">
        <f>分析係数表!G24</f>
        <v>0.20860957299762456</v>
      </c>
      <c r="K21" s="69">
        <f t="shared" si="2"/>
        <v>7.6155732129808305E-3</v>
      </c>
      <c r="L21" s="70"/>
      <c r="M21" s="71"/>
      <c r="N21" s="72">
        <f>分析係数表!H24</f>
        <v>1.012294301444671E-3</v>
      </c>
      <c r="O21" s="73">
        <f t="shared" si="3"/>
        <v>3.7168505847262008E-2</v>
      </c>
      <c r="P21" s="67">
        <f>分析係数表!C24</f>
        <v>0.65025853558407531</v>
      </c>
      <c r="Q21" s="73">
        <f t="shared" si="4"/>
        <v>2.4169138182088733E-2</v>
      </c>
      <c r="R21" s="74">
        <v>5.0435648187546797E-2</v>
      </c>
      <c r="S21" s="75">
        <f t="shared" si="5"/>
        <v>8.6941994006429948E-2</v>
      </c>
      <c r="T21" s="76">
        <f>分析係数表!F24</f>
        <v>0.3934811577649211</v>
      </c>
      <c r="U21" s="77">
        <f t="shared" si="6"/>
        <v>3.4210036460040887E-2</v>
      </c>
      <c r="V21" s="78">
        <f>分析係数表!D24</f>
        <v>3.4084043072695518E-2</v>
      </c>
      <c r="W21" s="79">
        <f t="shared" si="7"/>
        <v>0</v>
      </c>
      <c r="X21" s="67">
        <f>分析係数表!E24</f>
        <v>3.4423393671525172E-2</v>
      </c>
      <c r="Y21" s="80">
        <f t="shared" si="8"/>
        <v>0</v>
      </c>
    </row>
    <row r="22" spans="1:25" x14ac:dyDescent="0.15">
      <c r="A22" s="6" t="s">
        <v>10</v>
      </c>
      <c r="B22" s="5" t="s">
        <v>269</v>
      </c>
      <c r="C22" s="81"/>
      <c r="D22" s="67">
        <f>投入係数表!AI22</f>
        <v>1.5738355234081085E-3</v>
      </c>
      <c r="E22" s="68">
        <f t="shared" si="9"/>
        <v>0.15738355234081086</v>
      </c>
      <c r="F22" s="67">
        <f>分析係数表!C25</f>
        <v>0</v>
      </c>
      <c r="G22" s="68">
        <f t="shared" si="0"/>
        <v>0</v>
      </c>
      <c r="H22" s="68">
        <v>0</v>
      </c>
      <c r="I22" s="68">
        <f t="shared" si="1"/>
        <v>0</v>
      </c>
      <c r="J22" s="67">
        <f>分析係数表!G25</f>
        <v>0.19719093468979926</v>
      </c>
      <c r="K22" s="69">
        <f t="shared" si="2"/>
        <v>0</v>
      </c>
      <c r="L22" s="70"/>
      <c r="M22" s="71"/>
      <c r="N22" s="72">
        <f>分析係数表!H25</f>
        <v>4.306747012174188E-4</v>
      </c>
      <c r="O22" s="73">
        <f t="shared" si="3"/>
        <v>1.5813123839206331E-2</v>
      </c>
      <c r="P22" s="67">
        <f>分析係数表!C25</f>
        <v>0</v>
      </c>
      <c r="Q22" s="73">
        <f t="shared" si="4"/>
        <v>0</v>
      </c>
      <c r="R22" s="74">
        <v>0</v>
      </c>
      <c r="S22" s="75">
        <f t="shared" si="5"/>
        <v>0</v>
      </c>
      <c r="T22" s="76">
        <f>分析係数表!F25</f>
        <v>0.35048596602779541</v>
      </c>
      <c r="U22" s="77">
        <f t="shared" si="6"/>
        <v>0</v>
      </c>
      <c r="V22" s="78">
        <f>分析係数表!D25</f>
        <v>2.3003905895176674E-2</v>
      </c>
      <c r="W22" s="79">
        <f t="shared" si="7"/>
        <v>0</v>
      </c>
      <c r="X22" s="67">
        <f>分析係数表!E25</f>
        <v>2.2123944045780726E-2</v>
      </c>
      <c r="Y22" s="80">
        <f t="shared" si="8"/>
        <v>0</v>
      </c>
    </row>
    <row r="23" spans="1:25" x14ac:dyDescent="0.15">
      <c r="A23" s="6" t="s">
        <v>11</v>
      </c>
      <c r="B23" s="5" t="s">
        <v>35</v>
      </c>
      <c r="C23" s="81"/>
      <c r="D23" s="67">
        <f>投入係数表!AI23</f>
        <v>4.985609106686645E-4</v>
      </c>
      <c r="E23" s="68">
        <f t="shared" si="9"/>
        <v>4.9856091066866448E-2</v>
      </c>
      <c r="F23" s="67">
        <f>分析係数表!C26</f>
        <v>0</v>
      </c>
      <c r="G23" s="68">
        <f t="shared" si="0"/>
        <v>0</v>
      </c>
      <c r="H23" s="68">
        <v>0</v>
      </c>
      <c r="I23" s="68">
        <f t="shared" si="1"/>
        <v>0</v>
      </c>
      <c r="J23" s="67">
        <f>分析係数表!G26</f>
        <v>0.19662644495445136</v>
      </c>
      <c r="K23" s="69">
        <f t="shared" si="2"/>
        <v>0</v>
      </c>
      <c r="L23" s="70"/>
      <c r="M23" s="71"/>
      <c r="N23" s="72">
        <f>分析係数表!H26</f>
        <v>9.677494982687905E-3</v>
      </c>
      <c r="O23" s="73">
        <f t="shared" si="3"/>
        <v>0.355329500855186</v>
      </c>
      <c r="P23" s="67">
        <f>分析係数表!C26</f>
        <v>0</v>
      </c>
      <c r="Q23" s="73">
        <f t="shared" si="4"/>
        <v>0</v>
      </c>
      <c r="R23" s="74">
        <v>0</v>
      </c>
      <c r="S23" s="75">
        <f t="shared" si="5"/>
        <v>0</v>
      </c>
      <c r="T23" s="76">
        <f>分析係数表!F26</f>
        <v>0.33616183802743088</v>
      </c>
      <c r="U23" s="77">
        <f t="shared" si="6"/>
        <v>0</v>
      </c>
      <c r="V23" s="78">
        <f>分析係数表!D26</f>
        <v>2.7602951782442934E-2</v>
      </c>
      <c r="W23" s="79">
        <f t="shared" si="7"/>
        <v>0</v>
      </c>
      <c r="X23" s="67">
        <f>分析係数表!E26</f>
        <v>3.0142035365695308E-2</v>
      </c>
      <c r="Y23" s="80">
        <f t="shared" si="8"/>
        <v>0</v>
      </c>
    </row>
    <row r="24" spans="1:25" x14ac:dyDescent="0.15">
      <c r="A24" s="6" t="s">
        <v>12</v>
      </c>
      <c r="B24" s="5" t="s">
        <v>361</v>
      </c>
      <c r="C24" s="81"/>
      <c r="D24" s="67">
        <f>投入係数表!AI24</f>
        <v>9.7017258292280654E-5</v>
      </c>
      <c r="E24" s="68">
        <f t="shared" si="9"/>
        <v>9.701725829228066E-3</v>
      </c>
      <c r="F24" s="67">
        <f>分析係数表!C27</f>
        <v>0</v>
      </c>
      <c r="G24" s="68">
        <f t="shared" si="0"/>
        <v>0</v>
      </c>
      <c r="H24" s="68">
        <v>0</v>
      </c>
      <c r="I24" s="68">
        <f t="shared" si="1"/>
        <v>0</v>
      </c>
      <c r="J24" s="67">
        <f>分析係数表!G27</f>
        <v>0.17147772408733272</v>
      </c>
      <c r="K24" s="69">
        <f t="shared" si="2"/>
        <v>0</v>
      </c>
      <c r="L24" s="70"/>
      <c r="M24" s="71"/>
      <c r="N24" s="72">
        <f>分析係数表!H27</f>
        <v>9.0371032196546967E-3</v>
      </c>
      <c r="O24" s="73">
        <f t="shared" si="3"/>
        <v>0.3318161757728762</v>
      </c>
      <c r="P24" s="67">
        <f>分析係数表!C27</f>
        <v>0</v>
      </c>
      <c r="Q24" s="73">
        <f t="shared" si="4"/>
        <v>0</v>
      </c>
      <c r="R24" s="74">
        <v>0</v>
      </c>
      <c r="S24" s="75">
        <f t="shared" si="5"/>
        <v>0</v>
      </c>
      <c r="T24" s="76">
        <f>分析係数表!F27</f>
        <v>0.32350039213702025</v>
      </c>
      <c r="U24" s="77">
        <f t="shared" si="6"/>
        <v>0</v>
      </c>
      <c r="V24" s="78">
        <f>分析係数表!D27</f>
        <v>1.8544286184127304E-2</v>
      </c>
      <c r="W24" s="79">
        <f t="shared" si="7"/>
        <v>0</v>
      </c>
      <c r="X24" s="67">
        <f>分析係数表!E27</f>
        <v>2.1504288208060312E-2</v>
      </c>
      <c r="Y24" s="80">
        <f t="shared" si="8"/>
        <v>0</v>
      </c>
    </row>
    <row r="25" spans="1:25" x14ac:dyDescent="0.15">
      <c r="A25" s="6" t="s">
        <v>13</v>
      </c>
      <c r="B25" s="5" t="s">
        <v>189</v>
      </c>
      <c r="C25" s="81"/>
      <c r="D25" s="67">
        <f>投入係数表!AI25</f>
        <v>6.7373096036306017E-5</v>
      </c>
      <c r="E25" s="68">
        <f t="shared" si="9"/>
        <v>6.7373096036306016E-3</v>
      </c>
      <c r="F25" s="67">
        <f>分析係数表!C28</f>
        <v>0</v>
      </c>
      <c r="G25" s="68">
        <f t="shared" si="0"/>
        <v>0</v>
      </c>
      <c r="H25" s="68">
        <v>0</v>
      </c>
      <c r="I25" s="68">
        <f t="shared" si="1"/>
        <v>0</v>
      </c>
      <c r="J25" s="67">
        <f>分析係数表!G28</f>
        <v>0.12493759360958562</v>
      </c>
      <c r="K25" s="69">
        <f t="shared" si="2"/>
        <v>0</v>
      </c>
      <c r="L25" s="70"/>
      <c r="M25" s="71"/>
      <c r="N25" s="72">
        <f>分析係数表!H28</f>
        <v>7.3452357133061783E-3</v>
      </c>
      <c r="O25" s="73">
        <f t="shared" si="3"/>
        <v>0.269695716127135</v>
      </c>
      <c r="P25" s="67">
        <f>分析係数表!C28</f>
        <v>0</v>
      </c>
      <c r="Q25" s="73">
        <f t="shared" si="4"/>
        <v>0</v>
      </c>
      <c r="R25" s="74">
        <v>0</v>
      </c>
      <c r="S25" s="75">
        <f t="shared" si="5"/>
        <v>0</v>
      </c>
      <c r="T25" s="76">
        <f>分析係数表!F28</f>
        <v>0.21398822818403973</v>
      </c>
      <c r="U25" s="77">
        <f t="shared" si="6"/>
        <v>0</v>
      </c>
      <c r="V25" s="78">
        <f>分析係数表!D28</f>
        <v>4.8519326273747276E-2</v>
      </c>
      <c r="W25" s="79">
        <f t="shared" si="7"/>
        <v>0</v>
      </c>
      <c r="X25" s="67">
        <f>分析係数表!E28</f>
        <v>4.7520824027117221E-2</v>
      </c>
      <c r="Y25" s="80">
        <f t="shared" si="8"/>
        <v>0</v>
      </c>
    </row>
    <row r="26" spans="1:25" x14ac:dyDescent="0.15">
      <c r="A26" s="6" t="s">
        <v>14</v>
      </c>
      <c r="B26" s="5" t="s">
        <v>50</v>
      </c>
      <c r="C26" s="81"/>
      <c r="D26" s="67">
        <f>投入係数表!AI26</f>
        <v>1.8260803949680382E-2</v>
      </c>
      <c r="E26" s="68">
        <f t="shared" si="9"/>
        <v>1.8260803949680382</v>
      </c>
      <c r="F26" s="67">
        <f>分析係数表!C29</f>
        <v>0.21798273531536294</v>
      </c>
      <c r="G26" s="68">
        <f t="shared" si="0"/>
        <v>0.39805399940089131</v>
      </c>
      <c r="H26" s="68">
        <v>0.44289131599366899</v>
      </c>
      <c r="I26" s="68">
        <f t="shared" si="1"/>
        <v>0.44289131599366899</v>
      </c>
      <c r="J26" s="67">
        <f>分析係数表!G29</f>
        <v>0.25500731246508535</v>
      </c>
      <c r="K26" s="69">
        <f t="shared" si="2"/>
        <v>0.1129405242056704</v>
      </c>
      <c r="L26" s="70"/>
      <c r="M26" s="71"/>
      <c r="N26" s="72">
        <f>分析係数表!H29</f>
        <v>1.0983971257521954E-2</v>
      </c>
      <c r="O26" s="73">
        <f t="shared" si="3"/>
        <v>0.40329951411237563</v>
      </c>
      <c r="P26" s="67">
        <f>分析係数表!C29</f>
        <v>0.21798273531536294</v>
      </c>
      <c r="Q26" s="73">
        <f t="shared" si="4"/>
        <v>8.7912331237572458E-2</v>
      </c>
      <c r="R26" s="74">
        <v>0.13559145427267319</v>
      </c>
      <c r="S26" s="75">
        <f t="shared" si="5"/>
        <v>0.57848277026634221</v>
      </c>
      <c r="T26" s="76">
        <f>分析係数表!F29</f>
        <v>0.40506035137493174</v>
      </c>
      <c r="U26" s="77">
        <f t="shared" si="6"/>
        <v>0.23432043418842849</v>
      </c>
      <c r="V26" s="78">
        <f>分析係数表!D29</f>
        <v>7.067670116811138E-2</v>
      </c>
      <c r="W26" s="79">
        <f t="shared" si="7"/>
        <v>0</v>
      </c>
      <c r="X26" s="67">
        <f>分析係数表!E29</f>
        <v>5.1745890269086159E-2</v>
      </c>
      <c r="Y26" s="80">
        <f t="shared" si="8"/>
        <v>0</v>
      </c>
    </row>
    <row r="27" spans="1:25" x14ac:dyDescent="0.15">
      <c r="A27" s="6" t="s">
        <v>15</v>
      </c>
      <c r="B27" s="5" t="s">
        <v>36</v>
      </c>
      <c r="C27" s="81"/>
      <c r="D27" s="67">
        <f>投入係数表!AI27</f>
        <v>5.7779167160736042E-3</v>
      </c>
      <c r="E27" s="68">
        <f t="shared" si="9"/>
        <v>0.57779167160736045</v>
      </c>
      <c r="F27" s="67">
        <f>分析係数表!C30</f>
        <v>1</v>
      </c>
      <c r="G27" s="68">
        <f t="shared" si="0"/>
        <v>0.57779167160736045</v>
      </c>
      <c r="H27" s="68">
        <v>0.68312574080341903</v>
      </c>
      <c r="I27" s="68">
        <f t="shared" si="1"/>
        <v>0.68312574080341903</v>
      </c>
      <c r="J27" s="67">
        <f>分析係数表!G30</f>
        <v>0.34480244300890089</v>
      </c>
      <c r="K27" s="69">
        <f t="shared" si="2"/>
        <v>0.23554342431128408</v>
      </c>
      <c r="L27" s="70"/>
      <c r="M27" s="71"/>
      <c r="N27" s="72">
        <f>分析係数表!H30</f>
        <v>0</v>
      </c>
      <c r="O27" s="73">
        <f t="shared" si="3"/>
        <v>0</v>
      </c>
      <c r="P27" s="67">
        <f>分析係数表!C30</f>
        <v>1</v>
      </c>
      <c r="Q27" s="73">
        <f t="shared" si="4"/>
        <v>0</v>
      </c>
      <c r="R27" s="74">
        <v>0.22511630513431702</v>
      </c>
      <c r="S27" s="75">
        <f t="shared" si="5"/>
        <v>0.90824204593773605</v>
      </c>
      <c r="T27" s="76">
        <f>分析係数表!F30</f>
        <v>0.4506615325054556</v>
      </c>
      <c r="U27" s="77">
        <f t="shared" si="6"/>
        <v>0.40930975230819056</v>
      </c>
      <c r="V27" s="78">
        <f>分析係数表!D30</f>
        <v>9.0118070661845004E-2</v>
      </c>
      <c r="W27" s="79">
        <f t="shared" si="7"/>
        <v>0</v>
      </c>
      <c r="X27" s="67">
        <f>分析係数表!E30</f>
        <v>6.5635899314422819E-2</v>
      </c>
      <c r="Y27" s="80">
        <f t="shared" si="8"/>
        <v>0</v>
      </c>
    </row>
    <row r="28" spans="1:25" x14ac:dyDescent="0.15">
      <c r="A28" s="6" t="s">
        <v>16</v>
      </c>
      <c r="B28" s="5" t="s">
        <v>190</v>
      </c>
      <c r="C28" s="81"/>
      <c r="D28" s="67">
        <f>投入係数表!AI28</f>
        <v>2.0354759774488772E-2</v>
      </c>
      <c r="E28" s="68">
        <f t="shared" si="9"/>
        <v>2.0354759774488773</v>
      </c>
      <c r="F28" s="67">
        <f>分析係数表!C31</f>
        <v>0.99579475994795519</v>
      </c>
      <c r="G28" s="68">
        <f t="shared" si="0"/>
        <v>2.0269163123435341</v>
      </c>
      <c r="H28" s="68">
        <v>2.4394545736583861</v>
      </c>
      <c r="I28" s="68">
        <f t="shared" si="1"/>
        <v>2.4394545736583861</v>
      </c>
      <c r="J28" s="67">
        <f>分析係数表!G31</f>
        <v>7.0701677135993485E-2</v>
      </c>
      <c r="K28" s="69">
        <f t="shared" si="2"/>
        <v>0.17247352965471785</v>
      </c>
      <c r="L28" s="70"/>
      <c r="M28" s="71"/>
      <c r="N28" s="72">
        <f>分析係数表!H31</f>
        <v>0.174828557104864</v>
      </c>
      <c r="O28" s="73">
        <f t="shared" si="3"/>
        <v>6.4191967076638576</v>
      </c>
      <c r="P28" s="67">
        <f>分析係数表!C31</f>
        <v>0.99579475994795519</v>
      </c>
      <c r="Q28" s="73">
        <f t="shared" si="4"/>
        <v>6.3922024445668351</v>
      </c>
      <c r="R28" s="74">
        <v>7.3159737944203593</v>
      </c>
      <c r="S28" s="75">
        <f t="shared" si="5"/>
        <v>9.7554283680787464</v>
      </c>
      <c r="T28" s="76">
        <f>分析係数表!F31</f>
        <v>0.32317167652288298</v>
      </c>
      <c r="U28" s="77">
        <f t="shared" si="6"/>
        <v>3.1526781409109006</v>
      </c>
      <c r="V28" s="78">
        <f>分析係数表!D31</f>
        <v>3.4133535474018049E-3</v>
      </c>
      <c r="W28" s="79">
        <f t="shared" si="7"/>
        <v>0</v>
      </c>
      <c r="X28" s="67">
        <f>分析係数表!E31</f>
        <v>2.9797171888324703E-3</v>
      </c>
      <c r="Y28" s="80">
        <f t="shared" si="8"/>
        <v>0</v>
      </c>
    </row>
    <row r="29" spans="1:25" x14ac:dyDescent="0.15">
      <c r="A29" s="6" t="s">
        <v>17</v>
      </c>
      <c r="B29" s="5" t="s">
        <v>270</v>
      </c>
      <c r="C29" s="81"/>
      <c r="D29" s="67">
        <f>投入係数表!AI29</f>
        <v>9.5076913126435052E-3</v>
      </c>
      <c r="E29" s="68">
        <f t="shared" si="9"/>
        <v>0.95076913126435048</v>
      </c>
      <c r="F29" s="67">
        <f>分析係数表!C32</f>
        <v>0.99964031202931458</v>
      </c>
      <c r="G29" s="68">
        <f t="shared" si="0"/>
        <v>0.95042715104493569</v>
      </c>
      <c r="H29" s="68">
        <v>1.0737063506610647</v>
      </c>
      <c r="I29" s="68">
        <f t="shared" si="1"/>
        <v>1.0737063506610647</v>
      </c>
      <c r="J29" s="67">
        <f>分析係数表!G32</f>
        <v>0.14056358670308441</v>
      </c>
      <c r="K29" s="69">
        <f t="shared" si="2"/>
        <v>0.15092401571479891</v>
      </c>
      <c r="L29" s="70"/>
      <c r="M29" s="71"/>
      <c r="N29" s="72">
        <f>分析係数表!H32</f>
        <v>5.58720937888101E-3</v>
      </c>
      <c r="O29" s="73">
        <f t="shared" si="3"/>
        <v>0.20514609651802576</v>
      </c>
      <c r="P29" s="67">
        <f>分析係数表!C32</f>
        <v>0.99964031202931458</v>
      </c>
      <c r="Q29" s="73">
        <f t="shared" si="4"/>
        <v>0.20507230793487516</v>
      </c>
      <c r="R29" s="74">
        <v>0.29841683732309593</v>
      </c>
      <c r="S29" s="75">
        <f t="shared" si="5"/>
        <v>1.3721231879841607</v>
      </c>
      <c r="T29" s="76">
        <f>分析係数表!F32</f>
        <v>0.48930784091666113</v>
      </c>
      <c r="U29" s="77">
        <f t="shared" si="6"/>
        <v>0.67139063458421555</v>
      </c>
      <c r="V29" s="78">
        <f>分析係数表!D32</f>
        <v>1.9141518442031401E-2</v>
      </c>
      <c r="W29" s="79">
        <f t="shared" si="7"/>
        <v>0</v>
      </c>
      <c r="X29" s="67">
        <f>分析係数表!E32</f>
        <v>2.8623453911575954E-2</v>
      </c>
      <c r="Y29" s="80">
        <f t="shared" si="8"/>
        <v>0</v>
      </c>
    </row>
    <row r="30" spans="1:25" x14ac:dyDescent="0.15">
      <c r="A30" s="6" t="s">
        <v>18</v>
      </c>
      <c r="B30" s="5" t="s">
        <v>271</v>
      </c>
      <c r="C30" s="81"/>
      <c r="D30" s="67">
        <f>投入係数表!AI30</f>
        <v>5.0395075835156901E-3</v>
      </c>
      <c r="E30" s="68">
        <f t="shared" si="9"/>
        <v>0.50395075835156899</v>
      </c>
      <c r="F30" s="67">
        <f>分析係数表!C33</f>
        <v>0.86108134654879898</v>
      </c>
      <c r="G30" s="68">
        <f t="shared" si="0"/>
        <v>0.43394259759565745</v>
      </c>
      <c r="H30" s="68">
        <v>0.4810243828768338</v>
      </c>
      <c r="I30" s="68">
        <f t="shared" si="1"/>
        <v>0.4810243828768338</v>
      </c>
      <c r="J30" s="67">
        <f>分析係数表!G33</f>
        <v>0.50957339603627816</v>
      </c>
      <c r="K30" s="69">
        <f t="shared" si="2"/>
        <v>0.24511722835880312</v>
      </c>
      <c r="L30" s="70"/>
      <c r="M30" s="71"/>
      <c r="N30" s="72">
        <f>分析係数表!H33</f>
        <v>9.6636851302253027E-4</v>
      </c>
      <c r="O30" s="73">
        <f t="shared" si="3"/>
        <v>3.5482244319292956E-2</v>
      </c>
      <c r="P30" s="67">
        <f>分析係数表!C33</f>
        <v>0.86108134654879898</v>
      </c>
      <c r="Q30" s="73">
        <f t="shared" si="4"/>
        <v>3.0553098717030252E-2</v>
      </c>
      <c r="R30" s="74">
        <v>0.16225549533729222</v>
      </c>
      <c r="S30" s="75">
        <f t="shared" si="5"/>
        <v>0.64327987821412602</v>
      </c>
      <c r="T30" s="76">
        <f>分析係数表!F33</f>
        <v>0.6614299372109248</v>
      </c>
      <c r="U30" s="77">
        <f t="shared" si="6"/>
        <v>0.42548456945622071</v>
      </c>
      <c r="V30" s="78">
        <f>分析係数表!D33</f>
        <v>9.444200408258184E-2</v>
      </c>
      <c r="W30" s="79">
        <f t="shared" si="7"/>
        <v>0</v>
      </c>
      <c r="X30" s="67">
        <f>分析係数表!E33</f>
        <v>9.1832252396578898E-2</v>
      </c>
      <c r="Y30" s="80">
        <f t="shared" si="8"/>
        <v>0</v>
      </c>
    </row>
    <row r="31" spans="1:25" x14ac:dyDescent="0.15">
      <c r="A31" s="6" t="s">
        <v>19</v>
      </c>
      <c r="B31" s="5" t="s">
        <v>272</v>
      </c>
      <c r="C31" s="81"/>
      <c r="D31" s="67">
        <f>投入係数表!AI31</f>
        <v>2.0222708506257615E-2</v>
      </c>
      <c r="E31" s="68">
        <f t="shared" si="9"/>
        <v>2.0222708506257616</v>
      </c>
      <c r="F31" s="67">
        <f>分析係数表!C34</f>
        <v>0.32336264537596071</v>
      </c>
      <c r="G31" s="68">
        <f t="shared" si="0"/>
        <v>0.65392685192504052</v>
      </c>
      <c r="H31" s="68">
        <v>0.81351415908470148</v>
      </c>
      <c r="I31" s="68">
        <f t="shared" si="1"/>
        <v>0.81351415908470148</v>
      </c>
      <c r="J31" s="67">
        <f>分析係数表!G34</f>
        <v>0.42577322034702936</v>
      </c>
      <c r="K31" s="69">
        <f t="shared" si="2"/>
        <v>0.34637254331139888</v>
      </c>
      <c r="L31" s="70"/>
      <c r="M31" s="71"/>
      <c r="N31" s="72">
        <f>分析係数表!H34</f>
        <v>0.1563846962426603</v>
      </c>
      <c r="O31" s="73">
        <f t="shared" si="3"/>
        <v>5.7419917196237522</v>
      </c>
      <c r="P31" s="67">
        <f>分析係数表!C34</f>
        <v>0.32336264537596071</v>
      </c>
      <c r="Q31" s="73">
        <f t="shared" si="4"/>
        <v>1.8567456321843983</v>
      </c>
      <c r="R31" s="74">
        <v>2.0915440307362041</v>
      </c>
      <c r="S31" s="75">
        <f t="shared" si="5"/>
        <v>2.9050581898209056</v>
      </c>
      <c r="T31" s="76">
        <f>分析係数表!F34</f>
        <v>0.70466108064911737</v>
      </c>
      <c r="U31" s="77">
        <f t="shared" si="6"/>
        <v>2.0470814433877682</v>
      </c>
      <c r="V31" s="78">
        <f>分析係数表!D34</f>
        <v>0.17673178412336712</v>
      </c>
      <c r="W31" s="79">
        <f t="shared" si="7"/>
        <v>1</v>
      </c>
      <c r="X31" s="67">
        <f>分析係数表!E34</f>
        <v>0.12868570343468869</v>
      </c>
      <c r="Y31" s="80">
        <f t="shared" si="8"/>
        <v>0</v>
      </c>
    </row>
    <row r="32" spans="1:25" x14ac:dyDescent="0.15">
      <c r="A32" s="6" t="s">
        <v>20</v>
      </c>
      <c r="B32" s="5" t="s">
        <v>37</v>
      </c>
      <c r="C32" s="81"/>
      <c r="D32" s="67">
        <f>投入係数表!AI32</f>
        <v>7.4972781269201328E-3</v>
      </c>
      <c r="E32" s="68">
        <f t="shared" si="9"/>
        <v>0.74972781269201327</v>
      </c>
      <c r="F32" s="67">
        <f>分析係数表!C35</f>
        <v>0.71309503437584931</v>
      </c>
      <c r="G32" s="68">
        <f t="shared" si="0"/>
        <v>0.53462718036414147</v>
      </c>
      <c r="H32" s="68">
        <v>0.73146478248661673</v>
      </c>
      <c r="I32" s="68">
        <f t="shared" si="1"/>
        <v>0.73146478248661673</v>
      </c>
      <c r="J32" s="67">
        <f>分析係数表!G35</f>
        <v>0.31495703902204752</v>
      </c>
      <c r="K32" s="69">
        <f t="shared" si="2"/>
        <v>0.23037998204089086</v>
      </c>
      <c r="L32" s="70"/>
      <c r="M32" s="71"/>
      <c r="N32" s="72">
        <f>分析係数表!H35</f>
        <v>4.5217953193592612E-2</v>
      </c>
      <c r="O32" s="73">
        <f t="shared" si="3"/>
        <v>1.6602718747687506</v>
      </c>
      <c r="P32" s="67">
        <f>分析係数表!C35</f>
        <v>0.71309503437584931</v>
      </c>
      <c r="Q32" s="73">
        <f t="shared" si="4"/>
        <v>1.1839316296114779</v>
      </c>
      <c r="R32" s="74">
        <v>1.7796930470129597</v>
      </c>
      <c r="S32" s="75">
        <f t="shared" si="5"/>
        <v>2.5111578294995764</v>
      </c>
      <c r="T32" s="76">
        <f>分析係数表!F35</f>
        <v>0.6471226839613694</v>
      </c>
      <c r="U32" s="77">
        <f t="shared" si="6"/>
        <v>1.6250271944763728</v>
      </c>
      <c r="V32" s="78">
        <f>分析係数表!D35</f>
        <v>5.1528958806697799E-2</v>
      </c>
      <c r="W32" s="79">
        <f t="shared" si="7"/>
        <v>0</v>
      </c>
      <c r="X32" s="67">
        <f>分析係数表!E35</f>
        <v>4.6060464196494511E-2</v>
      </c>
      <c r="Y32" s="80">
        <f t="shared" si="8"/>
        <v>0</v>
      </c>
    </row>
    <row r="33" spans="1:25" x14ac:dyDescent="0.15">
      <c r="A33" s="6" t="s">
        <v>21</v>
      </c>
      <c r="B33" s="5" t="s">
        <v>38</v>
      </c>
      <c r="C33" s="81"/>
      <c r="D33" s="67">
        <f>投入係数表!AI33</f>
        <v>6.3303761035713134E-3</v>
      </c>
      <c r="E33" s="68">
        <f t="shared" si="9"/>
        <v>0.63303761035713135</v>
      </c>
      <c r="F33" s="67">
        <f>分析係数表!C36</f>
        <v>0.97060797996518033</v>
      </c>
      <c r="G33" s="68">
        <f t="shared" si="0"/>
        <v>0.6144313562307202</v>
      </c>
      <c r="H33" s="68">
        <v>0.75175207695514079</v>
      </c>
      <c r="I33" s="68">
        <f t="shared" si="1"/>
        <v>0.75175207695514079</v>
      </c>
      <c r="J33" s="67">
        <f>分析係数表!G36</f>
        <v>5.0335711627756477E-2</v>
      </c>
      <c r="K33" s="69">
        <f t="shared" si="2"/>
        <v>3.7839975761180963E-2</v>
      </c>
      <c r="L33" s="70"/>
      <c r="M33" s="71"/>
      <c r="N33" s="72">
        <f>分析係数表!H36</f>
        <v>0.16953071230897843</v>
      </c>
      <c r="O33" s="73">
        <f t="shared" si="3"/>
        <v>6.2246752379759025</v>
      </c>
      <c r="P33" s="67">
        <f>分析係数表!C36</f>
        <v>0.97060797996518033</v>
      </c>
      <c r="Q33" s="73">
        <f t="shared" si="4"/>
        <v>6.0417194586710687</v>
      </c>
      <c r="R33" s="74">
        <v>6.404439661553738</v>
      </c>
      <c r="S33" s="75">
        <f t="shared" si="5"/>
        <v>7.1561917385088787</v>
      </c>
      <c r="T33" s="76">
        <f>分析係数表!F36</f>
        <v>0.84929702794091477</v>
      </c>
      <c r="U33" s="77">
        <f t="shared" si="6"/>
        <v>6.0777323748909184</v>
      </c>
      <c r="V33" s="78">
        <f>分析係数表!D36</f>
        <v>1.3965603714669384E-2</v>
      </c>
      <c r="W33" s="79">
        <f t="shared" si="7"/>
        <v>0</v>
      </c>
      <c r="X33" s="67">
        <f>分析係数表!E36</f>
        <v>6.2304842336876505E-3</v>
      </c>
      <c r="Y33" s="80">
        <f t="shared" si="8"/>
        <v>0</v>
      </c>
    </row>
    <row r="34" spans="1:25" x14ac:dyDescent="0.15">
      <c r="A34" s="6" t="s">
        <v>22</v>
      </c>
      <c r="B34" s="5" t="s">
        <v>373</v>
      </c>
      <c r="C34" s="81"/>
      <c r="D34" s="67">
        <f>投入係数表!AI34</f>
        <v>1.8872551661690041E-2</v>
      </c>
      <c r="E34" s="68">
        <f t="shared" si="9"/>
        <v>1.887255166169004</v>
      </c>
      <c r="F34" s="67">
        <f>分析係数表!C37</f>
        <v>0.36942311263039118</v>
      </c>
      <c r="G34" s="68">
        <f t="shared" si="0"/>
        <v>0.69719567781393965</v>
      </c>
      <c r="H34" s="68">
        <v>0.87682953500767535</v>
      </c>
      <c r="I34" s="68">
        <f t="shared" si="1"/>
        <v>0.87682953500767535</v>
      </c>
      <c r="J34" s="67">
        <f>分析係数表!G37</f>
        <v>0.39597111115274369</v>
      </c>
      <c r="K34" s="69">
        <f t="shared" si="2"/>
        <v>0.34719916526853278</v>
      </c>
      <c r="L34" s="70"/>
      <c r="M34" s="71"/>
      <c r="N34" s="72">
        <f>分析係数表!H37</f>
        <v>4.1543568960461748E-2</v>
      </c>
      <c r="O34" s="73">
        <f t="shared" si="3"/>
        <v>1.5253591604925689</v>
      </c>
      <c r="P34" s="67">
        <f>分析係数表!C37</f>
        <v>0.36942311263039118</v>
      </c>
      <c r="Q34" s="73">
        <f t="shared" si="4"/>
        <v>0.56350292894844523</v>
      </c>
      <c r="R34" s="74">
        <v>0.80530519393805977</v>
      </c>
      <c r="S34" s="75">
        <f t="shared" si="5"/>
        <v>1.6821347289457351</v>
      </c>
      <c r="T34" s="76">
        <f>分析係数表!F37</f>
        <v>0.66956741667759523</v>
      </c>
      <c r="U34" s="77">
        <f t="shared" si="6"/>
        <v>1.1263026049638627</v>
      </c>
      <c r="V34" s="78">
        <f>分析係数表!D37</f>
        <v>7.9659778556307029E-2</v>
      </c>
      <c r="W34" s="79">
        <f t="shared" si="7"/>
        <v>0</v>
      </c>
      <c r="X34" s="67">
        <f>分析係数表!E37</f>
        <v>7.2943402589130152E-2</v>
      </c>
      <c r="Y34" s="80">
        <f t="shared" si="8"/>
        <v>0</v>
      </c>
    </row>
    <row r="35" spans="1:25" x14ac:dyDescent="0.15">
      <c r="A35" s="6" t="s">
        <v>23</v>
      </c>
      <c r="B35" s="5" t="s">
        <v>191</v>
      </c>
      <c r="C35" s="81"/>
      <c r="D35" s="67">
        <f>投入係数表!AI35</f>
        <v>2.8965041447928681E-2</v>
      </c>
      <c r="E35" s="68">
        <f t="shared" si="9"/>
        <v>2.8965041447928681</v>
      </c>
      <c r="F35" s="67">
        <f>分析係数表!C38</f>
        <v>0.27616293516884927</v>
      </c>
      <c r="G35" s="68">
        <f t="shared" si="0"/>
        <v>0.79990708635473606</v>
      </c>
      <c r="H35" s="68">
        <v>0.96667064566714878</v>
      </c>
      <c r="I35" s="68">
        <f t="shared" si="1"/>
        <v>0.96667064566714878</v>
      </c>
      <c r="J35" s="67">
        <f>分析係数表!G38</f>
        <v>0.16816004220594116</v>
      </c>
      <c r="K35" s="69">
        <f t="shared" si="2"/>
        <v>0.16255537657463212</v>
      </c>
      <c r="L35" s="70"/>
      <c r="M35" s="71"/>
      <c r="N35" s="72">
        <f>分析係数表!H38</f>
        <v>1.978405886979525E-2</v>
      </c>
      <c r="O35" s="73">
        <f t="shared" si="3"/>
        <v>0.72641316535629263</v>
      </c>
      <c r="P35" s="67">
        <f>分析係数表!C38</f>
        <v>0.27616293516884927</v>
      </c>
      <c r="Q35" s="73">
        <f t="shared" si="4"/>
        <v>0.20060839189008842</v>
      </c>
      <c r="R35" s="74">
        <v>0.34606479615823638</v>
      </c>
      <c r="S35" s="75">
        <f t="shared" si="5"/>
        <v>1.3127354418253852</v>
      </c>
      <c r="T35" s="76">
        <f>分析係数表!F38</f>
        <v>0.50796041491163135</v>
      </c>
      <c r="U35" s="77">
        <f t="shared" si="6"/>
        <v>0.66681763969882635</v>
      </c>
      <c r="V35" s="78">
        <f>分析係数表!D38</f>
        <v>3.920217156374714E-2</v>
      </c>
      <c r="W35" s="79">
        <f t="shared" si="7"/>
        <v>0</v>
      </c>
      <c r="X35" s="67">
        <f>分析係数表!E38</f>
        <v>4.2827117317199771E-2</v>
      </c>
      <c r="Y35" s="80">
        <f t="shared" si="8"/>
        <v>0</v>
      </c>
    </row>
    <row r="36" spans="1:25" x14ac:dyDescent="0.15">
      <c r="A36" s="6" t="s">
        <v>24</v>
      </c>
      <c r="B36" s="5" t="s">
        <v>39</v>
      </c>
      <c r="C36" s="81"/>
      <c r="D36" s="67">
        <f>投入係数表!AI36</f>
        <v>0</v>
      </c>
      <c r="E36" s="68">
        <f t="shared" si="9"/>
        <v>0</v>
      </c>
      <c r="F36" s="67">
        <f>分析係数表!C39</f>
        <v>1</v>
      </c>
      <c r="G36" s="68">
        <f t="shared" si="0"/>
        <v>0</v>
      </c>
      <c r="H36" s="68">
        <v>8.1995436148639814E-2</v>
      </c>
      <c r="I36" s="68">
        <f t="shared" si="1"/>
        <v>8.1995436148639814E-2</v>
      </c>
      <c r="J36" s="67">
        <f>分析係数表!G39</f>
        <v>0.35248448442068531</v>
      </c>
      <c r="K36" s="69">
        <f t="shared" si="2"/>
        <v>2.8902119035702528E-2</v>
      </c>
      <c r="L36" s="70"/>
      <c r="M36" s="71"/>
      <c r="N36" s="72">
        <f>分析係数表!H39</f>
        <v>3.7835784153932967E-3</v>
      </c>
      <c r="O36" s="73">
        <f t="shared" si="3"/>
        <v>0.13892200741960462</v>
      </c>
      <c r="P36" s="67">
        <f>分析係数表!C39</f>
        <v>1</v>
      </c>
      <c r="Q36" s="73">
        <f t="shared" si="4"/>
        <v>0.13892200741960462</v>
      </c>
      <c r="R36" s="74">
        <v>0.14674988420462209</v>
      </c>
      <c r="S36" s="75">
        <f t="shared" si="5"/>
        <v>0.22874532035326189</v>
      </c>
      <c r="T36" s="76">
        <f>分析係数表!F39</f>
        <v>0.70432763167329249</v>
      </c>
      <c r="U36" s="77">
        <f t="shared" si="6"/>
        <v>0.16111164974076153</v>
      </c>
      <c r="V36" s="78">
        <f>分析係数表!D39</f>
        <v>5.6748380723237117E-2</v>
      </c>
      <c r="W36" s="79">
        <f t="shared" si="7"/>
        <v>0</v>
      </c>
      <c r="X36" s="67">
        <f>分析係数表!E39</f>
        <v>7.1033070690493069E-2</v>
      </c>
      <c r="Y36" s="80">
        <f t="shared" si="8"/>
        <v>0</v>
      </c>
    </row>
    <row r="37" spans="1:25" x14ac:dyDescent="0.15">
      <c r="A37" s="6" t="s">
        <v>25</v>
      </c>
      <c r="B37" s="5" t="s">
        <v>40</v>
      </c>
      <c r="C37" s="66">
        <f>最終需要_まとめ!C38</f>
        <v>100</v>
      </c>
      <c r="D37" s="67">
        <f>投入係数表!AI37</f>
        <v>0</v>
      </c>
      <c r="E37" s="68">
        <f t="shared" si="9"/>
        <v>0</v>
      </c>
      <c r="F37" s="67">
        <f>分析係数表!C40</f>
        <v>0.8594947788612175</v>
      </c>
      <c r="G37" s="68">
        <f t="shared" si="0"/>
        <v>0</v>
      </c>
      <c r="H37" s="68">
        <v>6.1631101226937938E-3</v>
      </c>
      <c r="I37" s="68">
        <f t="shared" si="1"/>
        <v>100.0061631101227</v>
      </c>
      <c r="J37" s="67">
        <f>分析係数表!G40</f>
        <v>0.52539426735800443</v>
      </c>
      <c r="K37" s="69">
        <f t="shared" si="2"/>
        <v>52.542664798528008</v>
      </c>
      <c r="L37" s="70"/>
      <c r="M37" s="71"/>
      <c r="N37" s="72">
        <f>分析係数表!H40</f>
        <v>2.8625897198815951E-2</v>
      </c>
      <c r="O37" s="73">
        <f t="shared" si="3"/>
        <v>1.0510597816256362</v>
      </c>
      <c r="P37" s="67">
        <f>分析係数表!C40</f>
        <v>0.8594947788612175</v>
      </c>
      <c r="Q37" s="73">
        <f t="shared" si="4"/>
        <v>0.9033803945782457</v>
      </c>
      <c r="R37" s="74">
        <v>0.90752229011196295</v>
      </c>
      <c r="S37" s="75">
        <f t="shared" si="5"/>
        <v>100.91368540023466</v>
      </c>
      <c r="T37" s="76">
        <f>分析係数表!F40</f>
        <v>0.72756745394375155</v>
      </c>
      <c r="U37" s="77">
        <f t="shared" si="6"/>
        <v>73.421513154729467</v>
      </c>
      <c r="V37" s="78">
        <f>分析係数表!D40</f>
        <v>7.9831728955339729E-2</v>
      </c>
      <c r="W37" s="79">
        <f t="shared" si="7"/>
        <v>8</v>
      </c>
      <c r="X37" s="67">
        <f>分析係数表!E40</f>
        <v>4.9600073301928491E-2</v>
      </c>
      <c r="Y37" s="80">
        <f t="shared" si="8"/>
        <v>5</v>
      </c>
    </row>
    <row r="38" spans="1:25" x14ac:dyDescent="0.15">
      <c r="A38" s="6" t="s">
        <v>26</v>
      </c>
      <c r="B38" s="5" t="s">
        <v>274</v>
      </c>
      <c r="C38" s="81"/>
      <c r="D38" s="67">
        <f>投入係数表!AI38</f>
        <v>1.0779695365808962E-5</v>
      </c>
      <c r="E38" s="68">
        <f t="shared" si="9"/>
        <v>1.0779695365808963E-3</v>
      </c>
      <c r="F38" s="67">
        <f>分析係数表!C41</f>
        <v>0.99990471917963208</v>
      </c>
      <c r="G38" s="68">
        <f t="shared" si="0"/>
        <v>1.0778668267591193E-3</v>
      </c>
      <c r="H38" s="68">
        <v>4.2803310055021882E-3</v>
      </c>
      <c r="I38" s="68">
        <f t="shared" si="1"/>
        <v>4.2803310055021882E-3</v>
      </c>
      <c r="J38" s="67">
        <f>分析係数表!G41</f>
        <v>0.44685264209908465</v>
      </c>
      <c r="K38" s="69">
        <f t="shared" si="2"/>
        <v>1.9126772188672845E-3</v>
      </c>
      <c r="L38" s="70"/>
      <c r="M38" s="71"/>
      <c r="N38" s="72">
        <f>分析係数表!H41</f>
        <v>4.1570867506027356E-2</v>
      </c>
      <c r="O38" s="73">
        <f t="shared" si="3"/>
        <v>1.5263614837784247</v>
      </c>
      <c r="P38" s="67">
        <f>分析係数表!C41</f>
        <v>0.99990471917963208</v>
      </c>
      <c r="Q38" s="73">
        <f t="shared" si="4"/>
        <v>1.5262160508040723</v>
      </c>
      <c r="R38" s="74">
        <v>1.5607636054555023</v>
      </c>
      <c r="S38" s="75">
        <f t="shared" si="5"/>
        <v>1.5650439364610045</v>
      </c>
      <c r="T38" s="76">
        <f>分析係数表!F41</f>
        <v>0.55239581515617808</v>
      </c>
      <c r="U38" s="77">
        <f t="shared" si="6"/>
        <v>0.86452372103661035</v>
      </c>
      <c r="V38" s="78">
        <f>分析係数表!D41</f>
        <v>0.13408593365801039</v>
      </c>
      <c r="W38" s="79">
        <f t="shared" si="7"/>
        <v>0</v>
      </c>
      <c r="X38" s="67">
        <f>分析係数表!E41</f>
        <v>0.12882910036962419</v>
      </c>
      <c r="Y38" s="80">
        <f t="shared" si="8"/>
        <v>0</v>
      </c>
    </row>
    <row r="39" spans="1:25" x14ac:dyDescent="0.15">
      <c r="A39" s="6" t="s">
        <v>51</v>
      </c>
      <c r="B39" s="5" t="s">
        <v>363</v>
      </c>
      <c r="C39" s="81"/>
      <c r="D39" s="67">
        <f>投入係数表!AI39</f>
        <v>1.9915487188332057E-3</v>
      </c>
      <c r="E39" s="68">
        <f t="shared" si="9"/>
        <v>0.19915487188332057</v>
      </c>
      <c r="F39" s="67">
        <f>分析係数表!C42</f>
        <v>0.63104308840742951</v>
      </c>
      <c r="G39" s="68">
        <f>E39*F39</f>
        <v>0.12567530542463656</v>
      </c>
      <c r="H39" s="68">
        <v>0.14551225653398805</v>
      </c>
      <c r="I39" s="68">
        <f>C39+H39</f>
        <v>0.14551225653398805</v>
      </c>
      <c r="J39" s="67">
        <f>分析係数表!G42</f>
        <v>0.48778127268328092</v>
      </c>
      <c r="K39" s="69">
        <f>I39*J39</f>
        <v>7.0978153683164749E-2</v>
      </c>
      <c r="L39" s="70"/>
      <c r="M39" s="71"/>
      <c r="N39" s="72">
        <f>分析係数表!H42</f>
        <v>1.0655104073296274E-2</v>
      </c>
      <c r="O39" s="73">
        <f t="shared" si="3"/>
        <v>0.39122446652747833</v>
      </c>
      <c r="P39" s="67">
        <f>分析係数表!C42</f>
        <v>0.63104308840742951</v>
      </c>
      <c r="Q39" s="73">
        <f>O39*P39</f>
        <v>0.24687949561804895</v>
      </c>
      <c r="R39" s="74">
        <v>0.26907348587354313</v>
      </c>
      <c r="S39" s="75">
        <f>I39+R39</f>
        <v>0.41458574240753121</v>
      </c>
      <c r="T39" s="76">
        <f>分析係数表!F42</f>
        <v>0.56029864159552034</v>
      </c>
      <c r="U39" s="77">
        <f>S39*T39</f>
        <v>0.23229182829581005</v>
      </c>
      <c r="V39" s="78">
        <f>分析係数表!D42</f>
        <v>0.23200027651999586</v>
      </c>
      <c r="W39" s="79">
        <f>ROUND(S39*V39,0)</f>
        <v>0</v>
      </c>
      <c r="X39" s="67">
        <f>分析係数表!E42</f>
        <v>0.19107531713387024</v>
      </c>
      <c r="Y39" s="80">
        <f>ROUND(S39*X39,0)</f>
        <v>0</v>
      </c>
    </row>
    <row r="40" spans="1:25" x14ac:dyDescent="0.15">
      <c r="A40" s="6" t="s">
        <v>192</v>
      </c>
      <c r="B40" s="5" t="s">
        <v>41</v>
      </c>
      <c r="C40" s="81"/>
      <c r="D40" s="67">
        <f>投入係数表!AI40</f>
        <v>7.0571970636109829E-2</v>
      </c>
      <c r="E40" s="68">
        <f t="shared" si="9"/>
        <v>7.0571970636109826</v>
      </c>
      <c r="F40" s="67">
        <f>分析係数表!C43</f>
        <v>0.62059958859811692</v>
      </c>
      <c r="G40" s="68">
        <f>E40*F40</f>
        <v>4.3796935943328146</v>
      </c>
      <c r="H40" s="68">
        <v>5.3776130803470226</v>
      </c>
      <c r="I40" s="68">
        <f>C40+H40</f>
        <v>5.3776130803470226</v>
      </c>
      <c r="J40" s="67">
        <f>分析係数表!G43</f>
        <v>0.36935703048307378</v>
      </c>
      <c r="K40" s="69">
        <f>I40*J40</f>
        <v>1.9862591984439115</v>
      </c>
      <c r="L40" s="70"/>
      <c r="M40" s="71"/>
      <c r="N40" s="72">
        <f>分析係数表!H43</f>
        <v>1.5056593096551102E-2</v>
      </c>
      <c r="O40" s="73">
        <f t="shared" si="3"/>
        <v>0.55283435632339395</v>
      </c>
      <c r="P40" s="67">
        <f>分析係数表!C43</f>
        <v>0.62059958859811692</v>
      </c>
      <c r="Q40" s="73">
        <f>O40*P40</f>
        <v>0.34308877409720306</v>
      </c>
      <c r="R40" s="74">
        <v>1.3815123508255998</v>
      </c>
      <c r="S40" s="75">
        <f>I40+R40</f>
        <v>6.7591254311726221</v>
      </c>
      <c r="T40" s="76">
        <f>分析係数表!F43</f>
        <v>0.6240370889543333</v>
      </c>
      <c r="U40" s="77">
        <f>S40*T40</f>
        <v>4.2179449579461661</v>
      </c>
      <c r="V40" s="78">
        <f>分析係数表!D43</f>
        <v>0.12357626341216665</v>
      </c>
      <c r="W40" s="79">
        <f>ROUND(S40*V40,0)</f>
        <v>1</v>
      </c>
      <c r="X40" s="67">
        <f>分析係数表!E43</f>
        <v>9.9504023114151852E-2</v>
      </c>
      <c r="Y40" s="80">
        <f>ROUND(S40*X40,0)</f>
        <v>1</v>
      </c>
    </row>
    <row r="41" spans="1:25" x14ac:dyDescent="0.15">
      <c r="A41" s="6" t="s">
        <v>337</v>
      </c>
      <c r="B41" s="5" t="s">
        <v>42</v>
      </c>
      <c r="C41" s="81"/>
      <c r="D41" s="67">
        <f>投入係数表!AI41</f>
        <v>3.1557558183405738E-3</v>
      </c>
      <c r="E41" s="68">
        <f t="shared" si="9"/>
        <v>0.31557558183405737</v>
      </c>
      <c r="F41" s="67">
        <f>分析係数表!C44</f>
        <v>0.64669075076632776</v>
      </c>
      <c r="G41" s="68">
        <f>E41*F41</f>
        <v>0.20407980993978728</v>
      </c>
      <c r="H41" s="68">
        <v>0.21786137887975954</v>
      </c>
      <c r="I41" s="68">
        <f>C41+H41</f>
        <v>0.21786137887975954</v>
      </c>
      <c r="J41" s="67">
        <f>分析係数表!G44</f>
        <v>0.2706786499583716</v>
      </c>
      <c r="K41" s="69">
        <f>I41*J41</f>
        <v>5.8970423913242601E-2</v>
      </c>
      <c r="L41" s="70"/>
      <c r="M41" s="71"/>
      <c r="N41" s="72">
        <f>分析係数表!H44</f>
        <v>0.11660878839741158</v>
      </c>
      <c r="O41" s="73">
        <f t="shared" si="3"/>
        <v>4.2815359399000066</v>
      </c>
      <c r="P41" s="67">
        <f>分析係数表!C44</f>
        <v>0.64669075076632776</v>
      </c>
      <c r="Q41" s="73">
        <f>O41*P41</f>
        <v>2.7688296914069501</v>
      </c>
      <c r="R41" s="74">
        <v>2.8204537861559067</v>
      </c>
      <c r="S41" s="75">
        <f>I41+R41</f>
        <v>3.0383151650356663</v>
      </c>
      <c r="T41" s="76">
        <f>分析係数表!F44</f>
        <v>0.52072668274875644</v>
      </c>
      <c r="U41" s="77">
        <f>S41*T41</f>
        <v>1.5821317770342631</v>
      </c>
      <c r="V41" s="78">
        <f>分析係数表!D44</f>
        <v>0.15730632111521464</v>
      </c>
      <c r="W41" s="79">
        <f>ROUND(S41*V41,0)</f>
        <v>0</v>
      </c>
      <c r="X41" s="67">
        <f>分析係数表!E44</f>
        <v>0.11255043442990414</v>
      </c>
      <c r="Y41" s="80">
        <f>ROUND(S41*X41,0)</f>
        <v>0</v>
      </c>
    </row>
    <row r="42" spans="1:25" x14ac:dyDescent="0.15">
      <c r="A42" s="6" t="s">
        <v>338</v>
      </c>
      <c r="B42" s="5" t="s">
        <v>276</v>
      </c>
      <c r="C42" s="81"/>
      <c r="D42" s="67">
        <f>投入係数表!AI42</f>
        <v>5.4545258550993351E-3</v>
      </c>
      <c r="E42" s="68">
        <f t="shared" si="9"/>
        <v>0.54545258550993347</v>
      </c>
      <c r="F42" s="67">
        <f>分析係数表!C45</f>
        <v>1</v>
      </c>
      <c r="G42" s="68">
        <f>E42*F42</f>
        <v>0.54545258550993347</v>
      </c>
      <c r="H42" s="68">
        <v>0.57953158646133318</v>
      </c>
      <c r="I42" s="68">
        <f>C42+H42</f>
        <v>0.57953158646133318</v>
      </c>
      <c r="J42" s="67">
        <f>分析係数表!G45</f>
        <v>0</v>
      </c>
      <c r="K42" s="69">
        <f>I42*J42</f>
        <v>0</v>
      </c>
      <c r="L42" s="70"/>
      <c r="M42" s="71"/>
      <c r="N42" s="72">
        <f>分析係数表!H45</f>
        <v>0</v>
      </c>
      <c r="O42" s="73">
        <f t="shared" si="3"/>
        <v>0</v>
      </c>
      <c r="P42" s="67">
        <f>分析係数表!C45</f>
        <v>1</v>
      </c>
      <c r="Q42" s="73">
        <f>O42*P42</f>
        <v>0</v>
      </c>
      <c r="R42" s="74">
        <v>4.8216382162800192E-2</v>
      </c>
      <c r="S42" s="75">
        <f>I42+R42</f>
        <v>0.6277479686241334</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67">
        <f>投入係数表!AI43</f>
        <v>4.2256405833971129E-3</v>
      </c>
      <c r="E43" s="68">
        <f t="shared" si="9"/>
        <v>0.42256405833971128</v>
      </c>
      <c r="F43" s="67">
        <f>分析係数表!C46</f>
        <v>0.9523590920683499</v>
      </c>
      <c r="G43" s="68">
        <f>E43*F43</f>
        <v>0.4024327229411247</v>
      </c>
      <c r="H43" s="68">
        <v>0.43222418340216012</v>
      </c>
      <c r="I43" s="68">
        <f>C43+H43</f>
        <v>0.43222418340216012</v>
      </c>
      <c r="J43" s="67">
        <f>分析係数表!G46</f>
        <v>9.2904052538843509E-3</v>
      </c>
      <c r="K43" s="69">
        <f>I43*J43</f>
        <v>4.0155378243353019E-3</v>
      </c>
      <c r="L43" s="70"/>
      <c r="M43" s="71"/>
      <c r="N43" s="72">
        <f>分析係数表!H46</f>
        <v>3.275825467872984E-5</v>
      </c>
      <c r="O43" s="73">
        <f t="shared" si="3"/>
        <v>1.2027879430268798E-3</v>
      </c>
      <c r="P43" s="67">
        <f>分析係数表!C46</f>
        <v>0.9523590920683499</v>
      </c>
      <c r="Q43" s="73">
        <f>O43*P43</f>
        <v>1.1454860333718374E-3</v>
      </c>
      <c r="R43" s="74">
        <v>4.1263243542525314E-2</v>
      </c>
      <c r="S43" s="75">
        <f>I43+R43</f>
        <v>0.47348742694468543</v>
      </c>
      <c r="T43" s="76">
        <f>分析係数表!F46</f>
        <v>0.3134710876181323</v>
      </c>
      <c r="U43" s="77">
        <f>S43*T43</f>
        <v>0.1484246186978615</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83">
        <f>投入係数表!AI44</f>
        <v>0.2629059902767148</v>
      </c>
      <c r="E44" s="82">
        <f>SUM(E5:E43)</f>
        <v>26.29059902767148</v>
      </c>
      <c r="F44" s="83">
        <f>分析係数表!C47</f>
        <v>0.46786164393083407</v>
      </c>
      <c r="G44" s="82">
        <f>SUM(G5:G43)</f>
        <v>13.879756177327049</v>
      </c>
      <c r="H44" s="82">
        <f>SUM(H5:H43)</f>
        <v>16.950023949030914</v>
      </c>
      <c r="I44" s="82">
        <f>SUM(I5:I43)</f>
        <v>116.95002394903091</v>
      </c>
      <c r="J44" s="83">
        <f>分析係数表!G47</f>
        <v>0.21497759441460212</v>
      </c>
      <c r="K44" s="84">
        <f>SUM(K5:K43)</f>
        <v>56.86695118548564</v>
      </c>
      <c r="L44" s="85">
        <f>最終需要_まとめ!$L$34</f>
        <v>0.64566666666666661</v>
      </c>
      <c r="M44" s="82">
        <f>K44*L44</f>
        <v>36.71709481542856</v>
      </c>
      <c r="N44" s="86">
        <f>分析係数表!H47</f>
        <v>1</v>
      </c>
      <c r="O44" s="100">
        <f>SUM(O5:O43)</f>
        <v>36.717094815428567</v>
      </c>
      <c r="P44" s="83">
        <f>分析係数表!C47</f>
        <v>0.46786164393083407</v>
      </c>
      <c r="Q44" s="87">
        <f>SUM(Q5:Q43)</f>
        <v>23.57910882607127</v>
      </c>
      <c r="R44" s="82">
        <f>SUM(R5:R43)</f>
        <v>28.290658508716501</v>
      </c>
      <c r="S44" s="88">
        <f>SUM(S5:S43)</f>
        <v>145.2406824577474</v>
      </c>
      <c r="T44" s="89">
        <f>分析係数表!F47</f>
        <v>0.45241141751681985</v>
      </c>
      <c r="U44" s="90">
        <f>SUM(U5:U43)</f>
        <v>97.92076112873886</v>
      </c>
      <c r="V44" s="91">
        <f>分析係数表!D47</f>
        <v>5.5289104631778725E-2</v>
      </c>
      <c r="W44" s="92">
        <f>SUM(W5:W43)</f>
        <v>10</v>
      </c>
      <c r="X44" s="83">
        <f>分析係数表!E47</f>
        <v>4.6297221440055228E-2</v>
      </c>
      <c r="Y44" s="93">
        <f>SUM(Y5:Y43)</f>
        <v>6</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274</v>
      </c>
      <c r="S2" s="3" t="s">
        <v>150</v>
      </c>
      <c r="U2" s="55" t="s">
        <v>207</v>
      </c>
      <c r="W2" s="3" t="s">
        <v>127</v>
      </c>
      <c r="Y2" s="3" t="s">
        <v>151</v>
      </c>
    </row>
    <row r="3" spans="1:25" ht="45" x14ac:dyDescent="0.15">
      <c r="B3" s="56"/>
      <c r="C3" s="57" t="s">
        <v>225</v>
      </c>
      <c r="D3" s="57" t="s">
        <v>315</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投入係数表!AJ5</f>
        <v>1.6736202547710075E-3</v>
      </c>
      <c r="E5" s="101">
        <f>$C$38*D5</f>
        <v>0.16736202547710075</v>
      </c>
      <c r="F5" s="76">
        <f>分析係数表!C8</f>
        <v>0.17777947964604235</v>
      </c>
      <c r="G5" s="101">
        <f t="shared" ref="G5:G38" si="0">E5*F5</f>
        <v>2.9753533801826652E-2</v>
      </c>
      <c r="H5" s="101">
        <f t="array" ref="H5:H43">MMULT(逆行列係数!C5:AO43,'34'!G5:G43)</f>
        <v>4.2003418459455114E-2</v>
      </c>
      <c r="I5" s="101">
        <f t="shared" ref="I5:I38" si="1">C5+H5</f>
        <v>4.2003418459455114E-2</v>
      </c>
      <c r="J5" s="76">
        <f>分析係数表!G8</f>
        <v>0.11983669088190757</v>
      </c>
      <c r="K5" s="102">
        <f t="shared" ref="K5:K38" si="2">I5*J5</f>
        <v>5.0335506739091328E-3</v>
      </c>
      <c r="L5" s="70" t="s">
        <v>185</v>
      </c>
      <c r="M5" s="71" t="s">
        <v>185</v>
      </c>
      <c r="N5" s="72">
        <f>分析係数表!H8</f>
        <v>9.9318531954874535E-3</v>
      </c>
      <c r="O5" s="73">
        <f t="shared" ref="O5:O43" si="3">$M$44*N5</f>
        <v>0.31874303152996109</v>
      </c>
      <c r="P5" s="67">
        <f>分析係数表!C8</f>
        <v>0.17777947964604235</v>
      </c>
      <c r="Q5" s="73">
        <f t="shared" ref="Q5:Q38" si="4">O5*P5</f>
        <v>5.6665970286198554E-2</v>
      </c>
      <c r="R5" s="74">
        <f t="array" ref="R5:R43">MMULT(逆行列係数!C5:AO43,'34'!Q5:Q43)</f>
        <v>9.5774792402047892E-2</v>
      </c>
      <c r="S5" s="75">
        <f t="shared" ref="S5:S38" si="5">I5+R5</f>
        <v>0.13777821086150299</v>
      </c>
      <c r="T5" s="76">
        <f>分析係数表!F8</f>
        <v>0.45371949933871308</v>
      </c>
      <c r="U5" s="77">
        <f t="shared" ref="U5:U43" si="6">S5*T5</f>
        <v>6.2512660851864785E-2</v>
      </c>
      <c r="V5" s="78">
        <f>分析係数表!D8</f>
        <v>0.19702516723850416</v>
      </c>
      <c r="W5" s="158">
        <f t="shared" ref="W5:W43" si="7">ROUND(S5*V5,0)</f>
        <v>0</v>
      </c>
      <c r="X5" s="67">
        <f>分析係数表!E8</f>
        <v>0.1081443713940695</v>
      </c>
      <c r="Y5" s="157">
        <f t="shared" ref="Y5:Y43" si="8">ROUND(S5*X5,0)</f>
        <v>0</v>
      </c>
    </row>
    <row r="6" spans="1:25" x14ac:dyDescent="0.15">
      <c r="A6" s="6" t="s">
        <v>217</v>
      </c>
      <c r="B6" s="5" t="s">
        <v>263</v>
      </c>
      <c r="C6" s="81"/>
      <c r="D6" s="98">
        <f>投入係数表!AJ6</f>
        <v>1.784666148452496E-5</v>
      </c>
      <c r="E6" s="101">
        <f t="shared" ref="E6:E43" si="9">$C$38*D6</f>
        <v>1.784666148452496E-3</v>
      </c>
      <c r="F6" s="76">
        <f>分析係数表!C9</f>
        <v>0.42124201973302378</v>
      </c>
      <c r="G6" s="101">
        <f t="shared" si="0"/>
        <v>7.517763729232859E-4</v>
      </c>
      <c r="H6" s="101">
        <v>2.7314988049916282E-3</v>
      </c>
      <c r="I6" s="101">
        <f t="shared" si="1"/>
        <v>2.7314988049916282E-3</v>
      </c>
      <c r="J6" s="76">
        <f>分析係数表!G9</f>
        <v>0.24981720692176457</v>
      </c>
      <c r="K6" s="102">
        <f t="shared" si="2"/>
        <v>6.8237540217314628E-4</v>
      </c>
      <c r="L6" s="70"/>
      <c r="M6" s="71"/>
      <c r="N6" s="72">
        <f>分析係数表!H9</f>
        <v>5.1224917855464795E-4</v>
      </c>
      <c r="O6" s="73">
        <f t="shared" si="3"/>
        <v>1.6439616339217072E-2</v>
      </c>
      <c r="P6" s="67">
        <f>分析係数表!C9</f>
        <v>0.42124201973302378</v>
      </c>
      <c r="Q6" s="73">
        <f t="shared" si="4"/>
        <v>6.925057190367818E-3</v>
      </c>
      <c r="R6" s="74">
        <v>9.1612763311451472E-3</v>
      </c>
      <c r="S6" s="75">
        <f t="shared" si="5"/>
        <v>1.1892775136136775E-2</v>
      </c>
      <c r="T6" s="76">
        <f>分析係数表!F9</f>
        <v>0.68072142334876917</v>
      </c>
      <c r="U6" s="77">
        <f t="shared" si="6"/>
        <v>8.0956668182378781E-3</v>
      </c>
      <c r="V6" s="78">
        <f>分析係数表!D9</f>
        <v>0.14428466975383866</v>
      </c>
      <c r="W6" s="158">
        <f t="shared" si="7"/>
        <v>0</v>
      </c>
      <c r="X6" s="67">
        <f>分析係数表!E9</f>
        <v>9.1640263222032656E-2</v>
      </c>
      <c r="Y6" s="157">
        <f t="shared" si="8"/>
        <v>0</v>
      </c>
    </row>
    <row r="7" spans="1:25" x14ac:dyDescent="0.15">
      <c r="A7" s="6" t="s">
        <v>218</v>
      </c>
      <c r="B7" s="5" t="s">
        <v>264</v>
      </c>
      <c r="C7" s="81"/>
      <c r="D7" s="98">
        <f>投入係数表!AJ7</f>
        <v>3.7279692878785473E-4</v>
      </c>
      <c r="E7" s="101">
        <f t="shared" si="9"/>
        <v>3.7279692878785471E-2</v>
      </c>
      <c r="F7" s="76">
        <f>分析係数表!C10</f>
        <v>0.36396764732023823</v>
      </c>
      <c r="G7" s="101">
        <f t="shared" si="0"/>
        <v>1.3568602109912587E-2</v>
      </c>
      <c r="H7" s="101">
        <v>1.8232527872791334E-2</v>
      </c>
      <c r="I7" s="101">
        <f t="shared" si="1"/>
        <v>1.8232527872791334E-2</v>
      </c>
      <c r="J7" s="76">
        <f>分析係数表!G10</f>
        <v>0.17997125059894586</v>
      </c>
      <c r="K7" s="102">
        <f t="shared" si="2"/>
        <v>3.2813308428463945E-3</v>
      </c>
      <c r="L7" s="70"/>
      <c r="M7" s="71"/>
      <c r="N7" s="72">
        <f>分析係数表!H10</f>
        <v>1.1645238378928864E-3</v>
      </c>
      <c r="O7" s="73">
        <f t="shared" si="3"/>
        <v>3.7373071376803201E-2</v>
      </c>
      <c r="P7" s="67">
        <f>分析係数表!C10</f>
        <v>0.36396764732023823</v>
      </c>
      <c r="Q7" s="73">
        <f t="shared" si="4"/>
        <v>1.3602588862146398E-2</v>
      </c>
      <c r="R7" s="74">
        <v>2.7801927024695187E-2</v>
      </c>
      <c r="S7" s="75">
        <f t="shared" si="5"/>
        <v>4.6034454897486518E-2</v>
      </c>
      <c r="T7" s="76">
        <f>分析係数表!F10</f>
        <v>0.526018207954001</v>
      </c>
      <c r="U7" s="77">
        <f t="shared" si="6"/>
        <v>2.4214961469315142E-2</v>
      </c>
      <c r="V7" s="78">
        <f>分析係数表!D10</f>
        <v>9.5927168183996173E-2</v>
      </c>
      <c r="W7" s="158">
        <f t="shared" si="7"/>
        <v>0</v>
      </c>
      <c r="X7" s="67">
        <f>分析係数表!E10</f>
        <v>2.9611883085769047E-2</v>
      </c>
      <c r="Y7" s="157">
        <f t="shared" si="8"/>
        <v>0</v>
      </c>
    </row>
    <row r="8" spans="1:25" x14ac:dyDescent="0.15">
      <c r="A8" s="6" t="s">
        <v>219</v>
      </c>
      <c r="B8" s="5" t="s">
        <v>27</v>
      </c>
      <c r="C8" s="81"/>
      <c r="D8" s="98">
        <f>投入係数表!AJ8</f>
        <v>5.9488871615083208E-6</v>
      </c>
      <c r="E8" s="101">
        <f t="shared" si="9"/>
        <v>5.9488871615083212E-4</v>
      </c>
      <c r="F8" s="76">
        <f>分析係数表!C11</f>
        <v>1.3444674968404846E-2</v>
      </c>
      <c r="G8" s="101">
        <f t="shared" si="0"/>
        <v>7.9980854310195875E-6</v>
      </c>
      <c r="H8" s="101">
        <v>7.2111255539298973E-3</v>
      </c>
      <c r="I8" s="101">
        <f t="shared" si="1"/>
        <v>7.2111255539298973E-3</v>
      </c>
      <c r="J8" s="76">
        <f>分析係数表!G11</f>
        <v>0.34123955862637928</v>
      </c>
      <c r="K8" s="102">
        <f t="shared" si="2"/>
        <v>2.4607213012224427E-3</v>
      </c>
      <c r="L8" s="70"/>
      <c r="M8" s="71"/>
      <c r="N8" s="72">
        <f>分析係数表!H11</f>
        <v>-1.9911880294914216E-5</v>
      </c>
      <c r="O8" s="73">
        <f t="shared" si="3"/>
        <v>-6.3903210848367299E-4</v>
      </c>
      <c r="P8" s="67">
        <f>分析係数表!C11</f>
        <v>1.3444674968404846E-2</v>
      </c>
      <c r="Q8" s="73">
        <f t="shared" si="4"/>
        <v>-8.5915789929374089E-6</v>
      </c>
      <c r="R8" s="74">
        <v>3.0720398846275733E-2</v>
      </c>
      <c r="S8" s="75">
        <f t="shared" si="5"/>
        <v>3.7931524400205627E-2</v>
      </c>
      <c r="T8" s="76">
        <f>分析係数表!F11</f>
        <v>0.57409508095287198</v>
      </c>
      <c r="U8" s="77">
        <f t="shared" si="6"/>
        <v>2.1776301571201889E-2</v>
      </c>
      <c r="V8" s="78">
        <f>分析係数表!D11</f>
        <v>2.1656182324430236E-2</v>
      </c>
      <c r="W8" s="158">
        <f t="shared" si="7"/>
        <v>0</v>
      </c>
      <c r="X8" s="67">
        <f>分析係数表!E11</f>
        <v>1.1962462617304321E-2</v>
      </c>
      <c r="Y8" s="157">
        <f t="shared" si="8"/>
        <v>0</v>
      </c>
    </row>
    <row r="9" spans="1:25" x14ac:dyDescent="0.15">
      <c r="A9" s="6" t="s">
        <v>220</v>
      </c>
      <c r="B9" s="5" t="s">
        <v>188</v>
      </c>
      <c r="C9" s="81"/>
      <c r="D9" s="98">
        <f>投入係数表!AJ9</f>
        <v>6.1808937608071454E-3</v>
      </c>
      <c r="E9" s="101">
        <f t="shared" si="9"/>
        <v>0.61808937608071457</v>
      </c>
      <c r="F9" s="76">
        <f>分析係数表!C12</f>
        <v>0.28285269962977577</v>
      </c>
      <c r="G9" s="101">
        <f t="shared" si="0"/>
        <v>0.17482824863691387</v>
      </c>
      <c r="H9" s="101">
        <v>0.22725234283256315</v>
      </c>
      <c r="I9" s="101">
        <f t="shared" si="1"/>
        <v>0.22725234283256315</v>
      </c>
      <c r="J9" s="76">
        <f>分析係数表!G12</f>
        <v>0.13743688539340115</v>
      </c>
      <c r="K9" s="102">
        <f t="shared" si="2"/>
        <v>3.1232854197260889E-2</v>
      </c>
      <c r="L9" s="70"/>
      <c r="M9" s="71"/>
      <c r="N9" s="72">
        <f>分析係数表!H12</f>
        <v>7.6503049889858399E-2</v>
      </c>
      <c r="O9" s="73">
        <f t="shared" si="3"/>
        <v>2.4552128956417301</v>
      </c>
      <c r="P9" s="67">
        <f>分析係数表!C12</f>
        <v>0.28285269962977577</v>
      </c>
      <c r="Q9" s="73">
        <f t="shared" si="4"/>
        <v>0.69446359569810223</v>
      </c>
      <c r="R9" s="74">
        <v>0.84555349355908804</v>
      </c>
      <c r="S9" s="75">
        <f t="shared" si="5"/>
        <v>1.0728058363916513</v>
      </c>
      <c r="T9" s="76">
        <f>分析係数表!F12</f>
        <v>0.33885954419874881</v>
      </c>
      <c r="U9" s="77">
        <f t="shared" si="6"/>
        <v>0.36353049673343246</v>
      </c>
      <c r="V9" s="78">
        <f>分析係数表!D12</f>
        <v>4.3897068941791663E-2</v>
      </c>
      <c r="W9" s="158">
        <f t="shared" si="7"/>
        <v>0</v>
      </c>
      <c r="X9" s="67">
        <f>分析係数表!E12</f>
        <v>4.5190587587725331E-2</v>
      </c>
      <c r="Y9" s="157">
        <f t="shared" si="8"/>
        <v>0</v>
      </c>
    </row>
    <row r="10" spans="1:25" x14ac:dyDescent="0.15">
      <c r="A10" s="6" t="s">
        <v>221</v>
      </c>
      <c r="B10" s="5" t="s">
        <v>28</v>
      </c>
      <c r="C10" s="81"/>
      <c r="D10" s="98">
        <f>投入係数表!AJ10</f>
        <v>2.698811808937608E-3</v>
      </c>
      <c r="E10" s="101">
        <f t="shared" si="9"/>
        <v>0.26988118089376079</v>
      </c>
      <c r="F10" s="76">
        <f>分析係数表!C13</f>
        <v>8.2857707463935726E-2</v>
      </c>
      <c r="G10" s="101">
        <f t="shared" si="0"/>
        <v>2.236173593651675E-2</v>
      </c>
      <c r="H10" s="101">
        <v>2.6686618901843498E-2</v>
      </c>
      <c r="I10" s="101">
        <f t="shared" si="1"/>
        <v>2.6686618901843498E-2</v>
      </c>
      <c r="J10" s="76">
        <f>分析係数表!G13</f>
        <v>0.24536311575828371</v>
      </c>
      <c r="K10" s="102">
        <f t="shared" si="2"/>
        <v>6.5479119628102283E-3</v>
      </c>
      <c r="L10" s="70"/>
      <c r="M10" s="71"/>
      <c r="N10" s="72">
        <f>分析係数表!H13</f>
        <v>1.5229376832013421E-2</v>
      </c>
      <c r="O10" s="73">
        <f t="shared" si="3"/>
        <v>0.48875649329509308</v>
      </c>
      <c r="P10" s="67">
        <f>分析係数表!C13</f>
        <v>8.2857707463935726E-2</v>
      </c>
      <c r="Q10" s="73">
        <f t="shared" si="4"/>
        <v>4.0497242542543888E-2</v>
      </c>
      <c r="R10" s="74">
        <v>4.4848698303367594E-2</v>
      </c>
      <c r="S10" s="75">
        <f t="shared" si="5"/>
        <v>7.1535317205211085E-2</v>
      </c>
      <c r="T10" s="76">
        <f>分析係数表!F13</f>
        <v>0.38525314111513148</v>
      </c>
      <c r="U10" s="77">
        <f t="shared" si="6"/>
        <v>2.7559205653974878E-2</v>
      </c>
      <c r="V10" s="78">
        <f>分析係数表!D13</f>
        <v>0.14541724835465397</v>
      </c>
      <c r="W10" s="158">
        <f t="shared" si="7"/>
        <v>0</v>
      </c>
      <c r="X10" s="67">
        <f>分析係数表!E13</f>
        <v>0.13461921992079545</v>
      </c>
      <c r="Y10" s="157">
        <f t="shared" si="8"/>
        <v>0</v>
      </c>
    </row>
    <row r="11" spans="1:25" x14ac:dyDescent="0.15">
      <c r="A11" s="6" t="s">
        <v>222</v>
      </c>
      <c r="B11" s="5" t="s">
        <v>265</v>
      </c>
      <c r="C11" s="81"/>
      <c r="D11" s="98">
        <f>投入係数表!AJ11</f>
        <v>3.8112537081396642E-3</v>
      </c>
      <c r="E11" s="101">
        <f t="shared" si="9"/>
        <v>0.38112537081396641</v>
      </c>
      <c r="F11" s="76">
        <f>分析係数表!C14</f>
        <v>0.18904232356765083</v>
      </c>
      <c r="G11" s="101">
        <f t="shared" si="0"/>
        <v>7.2048825669254746E-2</v>
      </c>
      <c r="H11" s="101">
        <v>0.12738665102860064</v>
      </c>
      <c r="I11" s="101">
        <f t="shared" si="1"/>
        <v>0.12738665102860064</v>
      </c>
      <c r="J11" s="76">
        <f>分析係数表!G14</f>
        <v>0.16324783844948645</v>
      </c>
      <c r="K11" s="102">
        <f t="shared" si="2"/>
        <v>2.0795595427738105E-2</v>
      </c>
      <c r="L11" s="70"/>
      <c r="M11" s="71"/>
      <c r="N11" s="72">
        <f>分析係数表!H14</f>
        <v>1.012936620163862E-3</v>
      </c>
      <c r="O11" s="73">
        <f t="shared" si="3"/>
        <v>3.2508181776733945E-2</v>
      </c>
      <c r="P11" s="67">
        <f>分析係数表!C14</f>
        <v>0.18904232356765083</v>
      </c>
      <c r="Q11" s="73">
        <f t="shared" si="4"/>
        <v>6.1454222180333485E-3</v>
      </c>
      <c r="R11" s="74">
        <v>3.5507219081951147E-2</v>
      </c>
      <c r="S11" s="75">
        <f t="shared" si="5"/>
        <v>0.16289387011055179</v>
      </c>
      <c r="T11" s="76">
        <f>分析係数表!F14</f>
        <v>0.31391081065397786</v>
      </c>
      <c r="U11" s="77">
        <f t="shared" si="6"/>
        <v>5.1134146816967083E-2</v>
      </c>
      <c r="V11" s="78">
        <f>分析係数表!D14</f>
        <v>4.3223756745778448E-2</v>
      </c>
      <c r="W11" s="158">
        <f t="shared" si="7"/>
        <v>0</v>
      </c>
      <c r="X11" s="67">
        <f>分析係数表!E14</f>
        <v>3.9473684210526314E-2</v>
      </c>
      <c r="Y11" s="157">
        <f t="shared" si="8"/>
        <v>0</v>
      </c>
    </row>
    <row r="12" spans="1:25" x14ac:dyDescent="0.15">
      <c r="A12" s="6" t="s">
        <v>223</v>
      </c>
      <c r="B12" s="5" t="s">
        <v>29</v>
      </c>
      <c r="C12" s="81"/>
      <c r="D12" s="98">
        <f>投入係数表!AJ12</f>
        <v>0.18120111997715627</v>
      </c>
      <c r="E12" s="101">
        <f t="shared" si="9"/>
        <v>18.120111997715625</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0.21759043293869065</v>
      </c>
      <c r="P12" s="67">
        <f>分析係数表!C15</f>
        <v>0</v>
      </c>
      <c r="Q12" s="73">
        <f t="shared" si="4"/>
        <v>0</v>
      </c>
      <c r="R12" s="74">
        <v>0</v>
      </c>
      <c r="S12" s="75">
        <f t="shared" si="5"/>
        <v>0</v>
      </c>
      <c r="T12" s="76">
        <f>分析係数表!F15</f>
        <v>0.30441701456509634</v>
      </c>
      <c r="U12" s="77">
        <f t="shared" si="6"/>
        <v>0</v>
      </c>
      <c r="V12" s="78">
        <f>分析係数表!D15</f>
        <v>1.6382553541497664E-2</v>
      </c>
      <c r="W12" s="158">
        <f t="shared" si="7"/>
        <v>0</v>
      </c>
      <c r="X12" s="67">
        <f>分析係数表!E15</f>
        <v>1.4846335831041491E-2</v>
      </c>
      <c r="Y12" s="157">
        <f t="shared" si="8"/>
        <v>0</v>
      </c>
    </row>
    <row r="13" spans="1:25" x14ac:dyDescent="0.15">
      <c r="A13" s="6" t="s">
        <v>224</v>
      </c>
      <c r="B13" s="5" t="s">
        <v>30</v>
      </c>
      <c r="C13" s="81"/>
      <c r="D13" s="98">
        <f>投入係数表!AJ13</f>
        <v>2.2823897076320256E-3</v>
      </c>
      <c r="E13" s="101">
        <f t="shared" si="9"/>
        <v>0.22823897076320257</v>
      </c>
      <c r="F13" s="76">
        <f>分析係数表!C16</f>
        <v>0.18624360370728099</v>
      </c>
      <c r="G13" s="101">
        <f t="shared" si="0"/>
        <v>4.2508048421379591E-2</v>
      </c>
      <c r="H13" s="101">
        <v>6.9888546478519262E-2</v>
      </c>
      <c r="I13" s="101">
        <f t="shared" si="1"/>
        <v>6.9888546478519262E-2</v>
      </c>
      <c r="J13" s="76">
        <f>分析係数表!G16</f>
        <v>3.3443467200273011E-2</v>
      </c>
      <c r="K13" s="102">
        <f t="shared" si="2"/>
        <v>2.3373153118291146E-3</v>
      </c>
      <c r="L13" s="70"/>
      <c r="M13" s="71"/>
      <c r="N13" s="72">
        <f>分析係数表!H16</f>
        <v>1.544069969062719E-2</v>
      </c>
      <c r="O13" s="73">
        <f t="shared" si="3"/>
        <v>0.49553847922061339</v>
      </c>
      <c r="P13" s="67">
        <f>分析係数表!C16</f>
        <v>0.18624360370728099</v>
      </c>
      <c r="Q13" s="73">
        <f t="shared" si="4"/>
        <v>9.2290872145672623E-2</v>
      </c>
      <c r="R13" s="74">
        <v>0.16880887012422904</v>
      </c>
      <c r="S13" s="75">
        <f t="shared" si="5"/>
        <v>0.23869741660274829</v>
      </c>
      <c r="T13" s="76">
        <f>分析係数表!F16</f>
        <v>0.28910915662276826</v>
      </c>
      <c r="U13" s="77">
        <f t="shared" si="6"/>
        <v>6.9009608802054118E-2</v>
      </c>
      <c r="V13" s="78">
        <f>分析係数表!D16</f>
        <v>9.2295282857896288E-3</v>
      </c>
      <c r="W13" s="158">
        <f t="shared" si="7"/>
        <v>0</v>
      </c>
      <c r="X13" s="67">
        <f>分析係数表!E16</f>
        <v>8.9968511021142599E-3</v>
      </c>
      <c r="Y13" s="157">
        <f t="shared" si="8"/>
        <v>0</v>
      </c>
    </row>
    <row r="14" spans="1:25" x14ac:dyDescent="0.15">
      <c r="A14" s="6" t="s">
        <v>2</v>
      </c>
      <c r="B14" s="5" t="s">
        <v>360</v>
      </c>
      <c r="C14" s="81"/>
      <c r="D14" s="98">
        <f>投入係数表!AJ14</f>
        <v>2.3736059774418197E-3</v>
      </c>
      <c r="E14" s="101">
        <f t="shared" si="9"/>
        <v>0.23736059774418197</v>
      </c>
      <c r="F14" s="76">
        <f>分析係数表!C17</f>
        <v>8.6758716707685424E-2</v>
      </c>
      <c r="G14" s="101">
        <f t="shared" si="0"/>
        <v>2.0593100857254361E-2</v>
      </c>
      <c r="H14" s="101">
        <v>3.6593638063346902E-2</v>
      </c>
      <c r="I14" s="101">
        <f t="shared" si="1"/>
        <v>3.6593638063346902E-2</v>
      </c>
      <c r="J14" s="76">
        <f>分析係数表!G17</f>
        <v>0.21883055467982124</v>
      </c>
      <c r="K14" s="102">
        <f t="shared" si="2"/>
        <v>8.0078061151548224E-3</v>
      </c>
      <c r="L14" s="70"/>
      <c r="M14" s="71"/>
      <c r="N14" s="72">
        <f>分析係数表!H17</f>
        <v>2.866347284388861E-3</v>
      </c>
      <c r="O14" s="73">
        <f t="shared" si="3"/>
        <v>9.1989702713173888E-2</v>
      </c>
      <c r="P14" s="67">
        <f>分析係数表!C17</f>
        <v>8.6758716707685424E-2</v>
      </c>
      <c r="Q14" s="73">
        <f t="shared" si="4"/>
        <v>7.9809085577164547E-3</v>
      </c>
      <c r="R14" s="74">
        <v>1.6777140269634325E-2</v>
      </c>
      <c r="S14" s="75">
        <f t="shared" si="5"/>
        <v>5.3370778332981227E-2</v>
      </c>
      <c r="T14" s="76">
        <f>分析係数表!F17</f>
        <v>0.34508465775272146</v>
      </c>
      <c r="U14" s="77">
        <f t="shared" si="6"/>
        <v>1.8417436775033189E-2</v>
      </c>
      <c r="V14" s="78">
        <f>分析係数表!D17</f>
        <v>3.6575301819260796E-2</v>
      </c>
      <c r="W14" s="158">
        <f t="shared" si="7"/>
        <v>0</v>
      </c>
      <c r="X14" s="67">
        <f>分析係数表!E17</f>
        <v>3.5787140923168224E-2</v>
      </c>
      <c r="Y14" s="157">
        <f t="shared" si="8"/>
        <v>0</v>
      </c>
    </row>
    <row r="15" spans="1:25" x14ac:dyDescent="0.15">
      <c r="A15" s="6" t="s">
        <v>3</v>
      </c>
      <c r="B15" s="5" t="s">
        <v>31</v>
      </c>
      <c r="C15" s="81"/>
      <c r="D15" s="98">
        <f>投入係数表!AJ15</f>
        <v>7.5352570712438726E-4</v>
      </c>
      <c r="E15" s="101">
        <f t="shared" si="9"/>
        <v>7.5352570712438727E-2</v>
      </c>
      <c r="F15" s="76">
        <f>分析係数表!C18</f>
        <v>0.36451017494166671</v>
      </c>
      <c r="G15" s="101">
        <f t="shared" si="0"/>
        <v>2.7466778732695353E-2</v>
      </c>
      <c r="H15" s="101">
        <v>4.7681994764031482E-2</v>
      </c>
      <c r="I15" s="101">
        <f t="shared" si="1"/>
        <v>4.7681994764031482E-2</v>
      </c>
      <c r="J15" s="76">
        <f>分析係数表!G18</f>
        <v>0.21601264645713222</v>
      </c>
      <c r="K15" s="102">
        <f t="shared" si="2"/>
        <v>1.0299913877333563E-2</v>
      </c>
      <c r="L15" s="70"/>
      <c r="M15" s="71"/>
      <c r="N15" s="72">
        <f>分析係数表!H18</f>
        <v>4.846294736294444E-4</v>
      </c>
      <c r="O15" s="73">
        <f t="shared" si="3"/>
        <v>1.5553216962933268E-2</v>
      </c>
      <c r="P15" s="67">
        <f>分析係数表!C18</f>
        <v>0.36451017494166671</v>
      </c>
      <c r="Q15" s="73">
        <f t="shared" si="4"/>
        <v>5.6693058360645036E-3</v>
      </c>
      <c r="R15" s="74">
        <v>1.5501583326946993E-2</v>
      </c>
      <c r="S15" s="75">
        <f t="shared" si="5"/>
        <v>6.3183578090978479E-2</v>
      </c>
      <c r="T15" s="76">
        <f>分析係数表!F18</f>
        <v>0.4650429076224129</v>
      </c>
      <c r="U15" s="77">
        <f t="shared" si="6"/>
        <v>2.9383074869416416E-2</v>
      </c>
      <c r="V15" s="78">
        <f>分析係数表!D18</f>
        <v>3.2220569090570951E-2</v>
      </c>
      <c r="W15" s="158">
        <f t="shared" si="7"/>
        <v>0</v>
      </c>
      <c r="X15" s="67">
        <f>分析係数表!E18</f>
        <v>3.2765216929248921E-2</v>
      </c>
      <c r="Y15" s="157">
        <f t="shared" si="8"/>
        <v>0</v>
      </c>
    </row>
    <row r="16" spans="1:25" x14ac:dyDescent="0.15">
      <c r="A16" s="6" t="s">
        <v>4</v>
      </c>
      <c r="B16" s="5" t="s">
        <v>32</v>
      </c>
      <c r="C16" s="81"/>
      <c r="D16" s="98">
        <f>投入係数表!AJ16</f>
        <v>0</v>
      </c>
      <c r="E16" s="101">
        <f t="shared" si="9"/>
        <v>0</v>
      </c>
      <c r="F16" s="76">
        <f>分析係数表!C19</f>
        <v>0.20084535872916243</v>
      </c>
      <c r="G16" s="101">
        <f t="shared" si="0"/>
        <v>0</v>
      </c>
      <c r="H16" s="101">
        <v>9.0004972136161331E-3</v>
      </c>
      <c r="I16" s="101">
        <f t="shared" si="1"/>
        <v>9.0004972136161331E-3</v>
      </c>
      <c r="J16" s="76">
        <f>分析係数表!G19</f>
        <v>5.7675100625652016E-2</v>
      </c>
      <c r="K16" s="102">
        <f t="shared" si="2"/>
        <v>5.1910458247621109E-4</v>
      </c>
      <c r="L16" s="70"/>
      <c r="M16" s="71"/>
      <c r="N16" s="72">
        <f>分析係数表!H19</f>
        <v>-1.1304809457757749E-4</v>
      </c>
      <c r="O16" s="73">
        <f t="shared" si="3"/>
        <v>-3.6280532610685951E-3</v>
      </c>
      <c r="P16" s="67">
        <f>分析係数表!C19</f>
        <v>0.20084535872916243</v>
      </c>
      <c r="Q16" s="73">
        <f t="shared" si="4"/>
        <v>-7.2867765870782955E-4</v>
      </c>
      <c r="R16" s="74">
        <v>1.8035157403140007E-3</v>
      </c>
      <c r="S16" s="75">
        <f t="shared" si="5"/>
        <v>1.0804012953930135E-2</v>
      </c>
      <c r="T16" s="76">
        <f>分析係数表!F19</f>
        <v>0.24248712237187039</v>
      </c>
      <c r="U16" s="77">
        <f t="shared" si="6"/>
        <v>2.6198340112669294E-3</v>
      </c>
      <c r="V16" s="78">
        <f>分析係数表!D19</f>
        <v>7.3785483068795456E-3</v>
      </c>
      <c r="W16" s="158">
        <f t="shared" si="7"/>
        <v>0</v>
      </c>
      <c r="X16" s="67">
        <f>分析係数表!E19</f>
        <v>8.3435495944996062E-3</v>
      </c>
      <c r="Y16" s="157">
        <f t="shared" si="8"/>
        <v>0</v>
      </c>
    </row>
    <row r="17" spans="1:25" x14ac:dyDescent="0.15">
      <c r="A17" s="6" t="s">
        <v>5</v>
      </c>
      <c r="B17" s="5" t="s">
        <v>33</v>
      </c>
      <c r="C17" s="81"/>
      <c r="D17" s="98">
        <f>投入係数表!AJ17</f>
        <v>1.6696543299966687E-3</v>
      </c>
      <c r="E17" s="101">
        <f t="shared" si="9"/>
        <v>0.16696543299966687</v>
      </c>
      <c r="F17" s="76">
        <f>分析係数表!C20</f>
        <v>4.0655503382211911E-2</v>
      </c>
      <c r="G17" s="101">
        <f t="shared" si="0"/>
        <v>6.7880637260304324E-3</v>
      </c>
      <c r="H17" s="101">
        <v>9.0900544662624386E-3</v>
      </c>
      <c r="I17" s="101">
        <f t="shared" si="1"/>
        <v>9.0900544662624386E-3</v>
      </c>
      <c r="J17" s="76">
        <f>分析係数表!G20</f>
        <v>0.10009738747512385</v>
      </c>
      <c r="K17" s="102">
        <f t="shared" si="2"/>
        <v>9.0989070407945143E-4</v>
      </c>
      <c r="L17" s="70"/>
      <c r="M17" s="71"/>
      <c r="N17" s="72">
        <f>分析係数表!H20</f>
        <v>5.4629207067175944E-4</v>
      </c>
      <c r="O17" s="73">
        <f t="shared" si="3"/>
        <v>1.7532155105334322E-2</v>
      </c>
      <c r="P17" s="67">
        <f>分析係数表!C20</f>
        <v>4.0655503382211911E-2</v>
      </c>
      <c r="Q17" s="73">
        <f t="shared" si="4"/>
        <v>7.1277859118238339E-4</v>
      </c>
      <c r="R17" s="74">
        <v>1.3041282152270578E-3</v>
      </c>
      <c r="S17" s="75">
        <f t="shared" si="5"/>
        <v>1.0394182681489497E-2</v>
      </c>
      <c r="T17" s="76">
        <f>分析係数表!F20</f>
        <v>0.22636236609222171</v>
      </c>
      <c r="U17" s="77">
        <f t="shared" si="6"/>
        <v>2.3528517853767562E-3</v>
      </c>
      <c r="V17" s="78">
        <f>分析係数表!D20</f>
        <v>2.4840863219996893E-2</v>
      </c>
      <c r="W17" s="158">
        <f t="shared" si="7"/>
        <v>0</v>
      </c>
      <c r="X17" s="67">
        <f>分析係数表!E20</f>
        <v>2.6336960663928526E-2</v>
      </c>
      <c r="Y17" s="157">
        <f t="shared" si="8"/>
        <v>0</v>
      </c>
    </row>
    <row r="18" spans="1:25" x14ac:dyDescent="0.15">
      <c r="A18" s="6" t="s">
        <v>6</v>
      </c>
      <c r="B18" s="5" t="s">
        <v>34</v>
      </c>
      <c r="C18" s="81"/>
      <c r="D18" s="98">
        <f>投入係数表!AJ18</f>
        <v>3.0339324523692436E-4</v>
      </c>
      <c r="E18" s="101">
        <f t="shared" si="9"/>
        <v>3.0339324523692434E-2</v>
      </c>
      <c r="F18" s="76">
        <f>分析係数表!C21</f>
        <v>0.20026093416848378</v>
      </c>
      <c r="G18" s="101">
        <f t="shared" si="0"/>
        <v>6.0757814711554364E-3</v>
      </c>
      <c r="H18" s="101">
        <v>2.5926857388788801E-2</v>
      </c>
      <c r="I18" s="101">
        <f t="shared" si="1"/>
        <v>2.5926857388788801E-2</v>
      </c>
      <c r="J18" s="76">
        <f>分析係数表!G21</f>
        <v>0.28530595433635869</v>
      </c>
      <c r="K18" s="102">
        <f t="shared" si="2"/>
        <v>7.3970867902510614E-3</v>
      </c>
      <c r="L18" s="70"/>
      <c r="M18" s="71"/>
      <c r="N18" s="72">
        <f>分析係数表!H21</f>
        <v>9.3136214282663271E-4</v>
      </c>
      <c r="O18" s="73">
        <f t="shared" si="3"/>
        <v>2.9890211525849222E-2</v>
      </c>
      <c r="P18" s="67">
        <f>分析係数表!C21</f>
        <v>0.20026093416848378</v>
      </c>
      <c r="Q18" s="73">
        <f t="shared" si="4"/>
        <v>5.9858416826601459E-3</v>
      </c>
      <c r="R18" s="74">
        <v>1.7763087690841655E-2</v>
      </c>
      <c r="S18" s="75">
        <f t="shared" si="5"/>
        <v>4.3689945079630456E-2</v>
      </c>
      <c r="T18" s="76">
        <f>分析係数表!F21</f>
        <v>0.42843035575162391</v>
      </c>
      <c r="U18" s="77">
        <f t="shared" si="6"/>
        <v>1.8718098713234987E-2</v>
      </c>
      <c r="V18" s="78">
        <f>分析係数表!D21</f>
        <v>6.0977485770431279E-2</v>
      </c>
      <c r="W18" s="158">
        <f t="shared" si="7"/>
        <v>0</v>
      </c>
      <c r="X18" s="67">
        <f>分析係数表!E21</f>
        <v>5.1608549154661891E-2</v>
      </c>
      <c r="Y18" s="157">
        <f t="shared" si="8"/>
        <v>0</v>
      </c>
    </row>
    <row r="19" spans="1:25" x14ac:dyDescent="0.15">
      <c r="A19" s="6" t="s">
        <v>7</v>
      </c>
      <c r="B19" s="5" t="s">
        <v>266</v>
      </c>
      <c r="C19" s="81"/>
      <c r="D19" s="98">
        <f>投入係数表!AJ19</f>
        <v>0</v>
      </c>
      <c r="E19" s="101">
        <f t="shared" si="9"/>
        <v>0</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1.3914408813757396E-3</v>
      </c>
      <c r="P19" s="67">
        <f>分析係数表!C22</f>
        <v>0</v>
      </c>
      <c r="Q19" s="73">
        <f t="shared" si="4"/>
        <v>0</v>
      </c>
      <c r="R19" s="74">
        <v>0</v>
      </c>
      <c r="S19" s="75">
        <f t="shared" si="5"/>
        <v>0</v>
      </c>
      <c r="T19" s="76">
        <f>分析係数表!F22</f>
        <v>0.41838413471300051</v>
      </c>
      <c r="U19" s="77">
        <f t="shared" si="6"/>
        <v>0</v>
      </c>
      <c r="V19" s="78">
        <f>分析係数表!D22</f>
        <v>3.026450367845886E-2</v>
      </c>
      <c r="W19" s="158">
        <f t="shared" si="7"/>
        <v>0</v>
      </c>
      <c r="X19" s="67">
        <f>分析係数表!E22</f>
        <v>3.1513111329121969E-2</v>
      </c>
      <c r="Y19" s="157">
        <f t="shared" si="8"/>
        <v>0</v>
      </c>
    </row>
    <row r="20" spans="1:25" x14ac:dyDescent="0.15">
      <c r="A20" s="6" t="s">
        <v>8</v>
      </c>
      <c r="B20" s="5" t="s">
        <v>267</v>
      </c>
      <c r="C20" s="81"/>
      <c r="D20" s="98">
        <f>投入係数表!AJ20</f>
        <v>0</v>
      </c>
      <c r="E20" s="101">
        <f t="shared" si="9"/>
        <v>0</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7.3179483390872226E-4</v>
      </c>
      <c r="P20" s="67">
        <f>分析係数表!C23</f>
        <v>0</v>
      </c>
      <c r="Q20" s="73">
        <f t="shared" si="4"/>
        <v>0</v>
      </c>
      <c r="R20" s="74">
        <v>0</v>
      </c>
      <c r="S20" s="75">
        <f t="shared" si="5"/>
        <v>0</v>
      </c>
      <c r="T20" s="76">
        <f>分析係数表!F23</f>
        <v>0.44514084879880428</v>
      </c>
      <c r="U20" s="77">
        <f t="shared" si="6"/>
        <v>0</v>
      </c>
      <c r="V20" s="78">
        <f>分析係数表!D23</f>
        <v>3.0368931406207365E-2</v>
      </c>
      <c r="W20" s="158">
        <f t="shared" si="7"/>
        <v>0</v>
      </c>
      <c r="X20" s="67">
        <f>分析係数表!E23</f>
        <v>2.9261200503365954E-2</v>
      </c>
      <c r="Y20" s="157">
        <f t="shared" si="8"/>
        <v>0</v>
      </c>
    </row>
    <row r="21" spans="1:25" x14ac:dyDescent="0.15">
      <c r="A21" s="6" t="s">
        <v>9</v>
      </c>
      <c r="B21" s="5" t="s">
        <v>268</v>
      </c>
      <c r="C21" s="81"/>
      <c r="D21" s="98">
        <f>投入係数表!AJ21</f>
        <v>1.3902549296444945E-2</v>
      </c>
      <c r="E21" s="101">
        <f t="shared" si="9"/>
        <v>1.3902549296444946</v>
      </c>
      <c r="F21" s="76">
        <f>分析係数表!C24</f>
        <v>0.65025853558407531</v>
      </c>
      <c r="G21" s="101">
        <f t="shared" si="0"/>
        <v>0.90402513463917067</v>
      </c>
      <c r="H21" s="101">
        <v>1.0028138765580021</v>
      </c>
      <c r="I21" s="101">
        <f t="shared" si="1"/>
        <v>1.0028138765580021</v>
      </c>
      <c r="J21" s="76">
        <f>分析係数表!G24</f>
        <v>0.20860957299762456</v>
      </c>
      <c r="K21" s="102">
        <f t="shared" si="2"/>
        <v>0.20919657458485741</v>
      </c>
      <c r="L21" s="70"/>
      <c r="M21" s="71"/>
      <c r="N21" s="72">
        <f>分析係数表!H24</f>
        <v>1.012294301444671E-3</v>
      </c>
      <c r="O21" s="73">
        <f t="shared" si="3"/>
        <v>3.24875678377506E-2</v>
      </c>
      <c r="P21" s="67">
        <f>分析係数表!C24</f>
        <v>0.65025853558407531</v>
      </c>
      <c r="Q21" s="73">
        <f t="shared" si="4"/>
        <v>2.1125318286864009E-2</v>
      </c>
      <c r="R21" s="74">
        <v>4.4083868979483104E-2</v>
      </c>
      <c r="S21" s="75">
        <f t="shared" si="5"/>
        <v>1.0468977455374853</v>
      </c>
      <c r="T21" s="76">
        <f>分析係数表!F24</f>
        <v>0.3934811577649211</v>
      </c>
      <c r="U21" s="77">
        <f t="shared" si="6"/>
        <v>0.41193453697557547</v>
      </c>
      <c r="V21" s="78">
        <f>分析係数表!D24</f>
        <v>3.4084043072695518E-2</v>
      </c>
      <c r="W21" s="158">
        <f t="shared" si="7"/>
        <v>0</v>
      </c>
      <c r="X21" s="67">
        <f>分析係数表!E24</f>
        <v>3.4423393671525172E-2</v>
      </c>
      <c r="Y21" s="157">
        <f t="shared" si="8"/>
        <v>0</v>
      </c>
    </row>
    <row r="22" spans="1:25" x14ac:dyDescent="0.15">
      <c r="A22" s="6" t="s">
        <v>10</v>
      </c>
      <c r="B22" s="5" t="s">
        <v>269</v>
      </c>
      <c r="C22" s="81"/>
      <c r="D22" s="98">
        <f>投入係数表!AJ22</f>
        <v>0</v>
      </c>
      <c r="E22" s="101">
        <f t="shared" si="9"/>
        <v>0</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1.3821646088332347E-2</v>
      </c>
      <c r="P22" s="67">
        <f>分析係数表!C25</f>
        <v>0</v>
      </c>
      <c r="Q22" s="73">
        <f t="shared" si="4"/>
        <v>0</v>
      </c>
      <c r="R22" s="74">
        <v>0</v>
      </c>
      <c r="S22" s="75">
        <f t="shared" si="5"/>
        <v>0</v>
      </c>
      <c r="T22" s="76">
        <f>分析係数表!F25</f>
        <v>0.35048596602779541</v>
      </c>
      <c r="U22" s="77">
        <f t="shared" si="6"/>
        <v>0</v>
      </c>
      <c r="V22" s="78">
        <f>分析係数表!D25</f>
        <v>2.3003905895176674E-2</v>
      </c>
      <c r="W22" s="158">
        <f t="shared" si="7"/>
        <v>0</v>
      </c>
      <c r="X22" s="67">
        <f>分析係数表!E25</f>
        <v>2.2123944045780726E-2</v>
      </c>
      <c r="Y22" s="157">
        <f t="shared" si="8"/>
        <v>0</v>
      </c>
    </row>
    <row r="23" spans="1:25" x14ac:dyDescent="0.15">
      <c r="A23" s="6" t="s">
        <v>11</v>
      </c>
      <c r="B23" s="5" t="s">
        <v>35</v>
      </c>
      <c r="C23" s="81"/>
      <c r="D23" s="98">
        <f>投入係数表!AJ23</f>
        <v>9.5182194584133133E-5</v>
      </c>
      <c r="E23" s="101">
        <f t="shared" si="9"/>
        <v>9.5182194584133139E-3</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0.31057991169255678</v>
      </c>
      <c r="P23" s="67">
        <f>分析係数表!C26</f>
        <v>0</v>
      </c>
      <c r="Q23" s="73">
        <f t="shared" si="4"/>
        <v>0</v>
      </c>
      <c r="R23" s="74">
        <v>0</v>
      </c>
      <c r="S23" s="75">
        <f t="shared" si="5"/>
        <v>0</v>
      </c>
      <c r="T23" s="76">
        <f>分析係数表!F26</f>
        <v>0.33616183802743088</v>
      </c>
      <c r="U23" s="77">
        <f t="shared" si="6"/>
        <v>0</v>
      </c>
      <c r="V23" s="78">
        <f>分析係数表!D26</f>
        <v>2.7602951782442934E-2</v>
      </c>
      <c r="W23" s="158">
        <f t="shared" si="7"/>
        <v>0</v>
      </c>
      <c r="X23" s="67">
        <f>分析係数表!E26</f>
        <v>3.0142035365695308E-2</v>
      </c>
      <c r="Y23" s="157">
        <f t="shared" si="8"/>
        <v>0</v>
      </c>
    </row>
    <row r="24" spans="1:25" x14ac:dyDescent="0.15">
      <c r="A24" s="6" t="s">
        <v>12</v>
      </c>
      <c r="B24" s="5" t="s">
        <v>361</v>
      </c>
      <c r="C24" s="81"/>
      <c r="D24" s="98">
        <f>投入係数表!AJ24</f>
        <v>7.9318495486777599E-6</v>
      </c>
      <c r="E24" s="101">
        <f t="shared" si="9"/>
        <v>7.9318495486777594E-4</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0.2900278145261625</v>
      </c>
      <c r="P24" s="67">
        <f>分析係数表!C27</f>
        <v>0</v>
      </c>
      <c r="Q24" s="73">
        <f t="shared" si="4"/>
        <v>0</v>
      </c>
      <c r="R24" s="74">
        <v>0</v>
      </c>
      <c r="S24" s="75">
        <f t="shared" si="5"/>
        <v>0</v>
      </c>
      <c r="T24" s="76">
        <f>分析係数表!F27</f>
        <v>0.32350039213702025</v>
      </c>
      <c r="U24" s="77">
        <f t="shared" si="6"/>
        <v>0</v>
      </c>
      <c r="V24" s="78">
        <f>分析係数表!D27</f>
        <v>1.8544286184127304E-2</v>
      </c>
      <c r="W24" s="158">
        <f t="shared" si="7"/>
        <v>0</v>
      </c>
      <c r="X24" s="67">
        <f>分析係数表!E27</f>
        <v>2.1504288208060312E-2</v>
      </c>
      <c r="Y24" s="157">
        <f t="shared" si="8"/>
        <v>0</v>
      </c>
    </row>
    <row r="25" spans="1:25" x14ac:dyDescent="0.15">
      <c r="A25" s="6" t="s">
        <v>13</v>
      </c>
      <c r="B25" s="5" t="s">
        <v>189</v>
      </c>
      <c r="C25" s="81"/>
      <c r="D25" s="98">
        <f>投入係数表!AJ25</f>
        <v>0</v>
      </c>
      <c r="E25" s="101">
        <f t="shared" si="9"/>
        <v>0</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0.23573069924403364</v>
      </c>
      <c r="P25" s="67">
        <f>分析係数表!C28</f>
        <v>0</v>
      </c>
      <c r="Q25" s="73">
        <f t="shared" si="4"/>
        <v>0</v>
      </c>
      <c r="R25" s="74">
        <v>0</v>
      </c>
      <c r="S25" s="75">
        <f t="shared" si="5"/>
        <v>0</v>
      </c>
      <c r="T25" s="76">
        <f>分析係数表!F28</f>
        <v>0.21398822818403973</v>
      </c>
      <c r="U25" s="77">
        <f t="shared" si="6"/>
        <v>0</v>
      </c>
      <c r="V25" s="78">
        <f>分析係数表!D28</f>
        <v>4.8519326273747276E-2</v>
      </c>
      <c r="W25" s="158">
        <f t="shared" si="7"/>
        <v>0</v>
      </c>
      <c r="X25" s="67">
        <f>分析係数表!E28</f>
        <v>4.7520824027117221E-2</v>
      </c>
      <c r="Y25" s="157">
        <f t="shared" si="8"/>
        <v>0</v>
      </c>
    </row>
    <row r="26" spans="1:25" x14ac:dyDescent="0.15">
      <c r="A26" s="6" t="s">
        <v>14</v>
      </c>
      <c r="B26" s="5" t="s">
        <v>50</v>
      </c>
      <c r="C26" s="81"/>
      <c r="D26" s="98">
        <f>投入係数表!AJ26</f>
        <v>3.2560242397322208E-3</v>
      </c>
      <c r="E26" s="101">
        <f t="shared" si="9"/>
        <v>0.32560242397322209</v>
      </c>
      <c r="F26" s="76">
        <f>分析係数表!C29</f>
        <v>0.21798273531536294</v>
      </c>
      <c r="G26" s="101">
        <f t="shared" si="0"/>
        <v>7.097570700299545E-2</v>
      </c>
      <c r="H26" s="101">
        <v>0.10165762287838695</v>
      </c>
      <c r="I26" s="101">
        <f t="shared" si="1"/>
        <v>0.10165762287838695</v>
      </c>
      <c r="J26" s="76">
        <f>分析係数表!G29</f>
        <v>0.25500731246508535</v>
      </c>
      <c r="K26" s="102">
        <f t="shared" si="2"/>
        <v>2.5923437201806631E-2</v>
      </c>
      <c r="L26" s="70"/>
      <c r="M26" s="71"/>
      <c r="N26" s="72">
        <f>分析係数表!H29</f>
        <v>1.0983971257521954E-2</v>
      </c>
      <c r="O26" s="73">
        <f t="shared" si="3"/>
        <v>0.35250866358467903</v>
      </c>
      <c r="P26" s="67">
        <f>分析係数表!C29</f>
        <v>0.21798273531536294</v>
      </c>
      <c r="Q26" s="73">
        <f t="shared" si="4"/>
        <v>7.6840802710551409E-2</v>
      </c>
      <c r="R26" s="74">
        <v>0.11851529859727258</v>
      </c>
      <c r="S26" s="75">
        <f t="shared" si="5"/>
        <v>0.22017292147565953</v>
      </c>
      <c r="T26" s="76">
        <f>分析係数表!F29</f>
        <v>0.40506035137493174</v>
      </c>
      <c r="U26" s="77">
        <f t="shared" si="6"/>
        <v>8.9183320936175911E-2</v>
      </c>
      <c r="V26" s="78">
        <f>分析係数表!D29</f>
        <v>7.067670116811138E-2</v>
      </c>
      <c r="W26" s="158">
        <f t="shared" si="7"/>
        <v>0</v>
      </c>
      <c r="X26" s="67">
        <f>分析係数表!E29</f>
        <v>5.1745890269086159E-2</v>
      </c>
      <c r="Y26" s="157">
        <f t="shared" si="8"/>
        <v>0</v>
      </c>
    </row>
    <row r="27" spans="1:25" x14ac:dyDescent="0.15">
      <c r="A27" s="6" t="s">
        <v>15</v>
      </c>
      <c r="B27" s="5" t="s">
        <v>36</v>
      </c>
      <c r="C27" s="81"/>
      <c r="D27" s="98">
        <f>投入係数表!AJ27</f>
        <v>2.2010882497580787E-3</v>
      </c>
      <c r="E27" s="101">
        <f t="shared" si="9"/>
        <v>0.22010882497580786</v>
      </c>
      <c r="F27" s="76">
        <f>分析係数表!C30</f>
        <v>1</v>
      </c>
      <c r="G27" s="101">
        <f t="shared" si="0"/>
        <v>0.22010882497580786</v>
      </c>
      <c r="H27" s="101">
        <v>0.30872097901792023</v>
      </c>
      <c r="I27" s="101">
        <f t="shared" si="1"/>
        <v>0.30872097901792023</v>
      </c>
      <c r="J27" s="76">
        <f>分析係数表!G30</f>
        <v>0.34480244300890089</v>
      </c>
      <c r="K27" s="102">
        <f t="shared" si="2"/>
        <v>0.10644774777347853</v>
      </c>
      <c r="L27" s="70"/>
      <c r="M27" s="71"/>
      <c r="N27" s="72">
        <f>分析係数表!H30</f>
        <v>0</v>
      </c>
      <c r="O27" s="73">
        <f t="shared" si="3"/>
        <v>0</v>
      </c>
      <c r="P27" s="67">
        <f>分析係数表!C30</f>
        <v>1</v>
      </c>
      <c r="Q27" s="73">
        <f t="shared" si="4"/>
        <v>0</v>
      </c>
      <c r="R27" s="74">
        <v>0.19676554297039708</v>
      </c>
      <c r="S27" s="75">
        <f t="shared" si="5"/>
        <v>0.50548652198831734</v>
      </c>
      <c r="T27" s="76">
        <f>分析係数表!F30</f>
        <v>0.4506615325054556</v>
      </c>
      <c r="U27" s="77">
        <f t="shared" si="6"/>
        <v>0.22780333066010777</v>
      </c>
      <c r="V27" s="78">
        <f>分析係数表!D30</f>
        <v>9.0118070661845004E-2</v>
      </c>
      <c r="W27" s="158">
        <f t="shared" si="7"/>
        <v>0</v>
      </c>
      <c r="X27" s="67">
        <f>分析係数表!E30</f>
        <v>6.5635899314422819E-2</v>
      </c>
      <c r="Y27" s="157">
        <f t="shared" si="8"/>
        <v>0</v>
      </c>
    </row>
    <row r="28" spans="1:25" x14ac:dyDescent="0.15">
      <c r="A28" s="6" t="s">
        <v>16</v>
      </c>
      <c r="B28" s="5" t="s">
        <v>190</v>
      </c>
      <c r="C28" s="81"/>
      <c r="D28" s="98">
        <f>投入係数表!AJ28</f>
        <v>1.0757570950394212E-2</v>
      </c>
      <c r="E28" s="101">
        <f t="shared" si="9"/>
        <v>1.0757570950394213</v>
      </c>
      <c r="F28" s="76">
        <f>分析係数表!C31</f>
        <v>0.99579475994795519</v>
      </c>
      <c r="G28" s="101">
        <f t="shared" si="0"/>
        <v>1.0712332782170901</v>
      </c>
      <c r="H28" s="101">
        <v>1.4251328274724395</v>
      </c>
      <c r="I28" s="101">
        <f t="shared" si="1"/>
        <v>1.4251328274724395</v>
      </c>
      <c r="J28" s="76">
        <f>分析係数表!G31</f>
        <v>7.0701677135993485E-2</v>
      </c>
      <c r="K28" s="102">
        <f t="shared" si="2"/>
        <v>0.10075928104386192</v>
      </c>
      <c r="L28" s="70"/>
      <c r="M28" s="71"/>
      <c r="N28" s="72">
        <f>分析係数表!H31</f>
        <v>0.174828557104864</v>
      </c>
      <c r="O28" s="73">
        <f t="shared" si="3"/>
        <v>5.6107740612730908</v>
      </c>
      <c r="P28" s="67">
        <f>分析係数表!C31</f>
        <v>0.99579475994795519</v>
      </c>
      <c r="Q28" s="73">
        <f t="shared" si="4"/>
        <v>5.5871794094676508</v>
      </c>
      <c r="R28" s="74">
        <v>6.3946125766297213</v>
      </c>
      <c r="S28" s="75">
        <f t="shared" si="5"/>
        <v>7.8197454041021608</v>
      </c>
      <c r="T28" s="76">
        <f>分析係数表!F31</f>
        <v>0.32317167652288298</v>
      </c>
      <c r="U28" s="77">
        <f t="shared" si="6"/>
        <v>2.5271202322258044</v>
      </c>
      <c r="V28" s="78">
        <f>分析係数表!D31</f>
        <v>3.4133535474018049E-3</v>
      </c>
      <c r="W28" s="158">
        <f t="shared" si="7"/>
        <v>0</v>
      </c>
      <c r="X28" s="67">
        <f>分析係数表!E31</f>
        <v>2.9797171888324703E-3</v>
      </c>
      <c r="Y28" s="157">
        <f t="shared" si="8"/>
        <v>0</v>
      </c>
    </row>
    <row r="29" spans="1:25" x14ac:dyDescent="0.15">
      <c r="A29" s="6" t="s">
        <v>17</v>
      </c>
      <c r="B29" s="5" t="s">
        <v>270</v>
      </c>
      <c r="C29" s="81"/>
      <c r="D29" s="98">
        <f>投入係数表!AJ29</f>
        <v>4.5290860922950014E-3</v>
      </c>
      <c r="E29" s="101">
        <f t="shared" si="9"/>
        <v>0.45290860922950016</v>
      </c>
      <c r="F29" s="76">
        <f>分析係数表!C32</f>
        <v>0.99964031202931458</v>
      </c>
      <c r="G29" s="101">
        <f t="shared" si="0"/>
        <v>0.45274570345094045</v>
      </c>
      <c r="H29" s="101">
        <v>0.53939003875968194</v>
      </c>
      <c r="I29" s="101">
        <f t="shared" si="1"/>
        <v>0.53939003875968194</v>
      </c>
      <c r="J29" s="76">
        <f>分析係数表!G32</f>
        <v>0.14056358670308441</v>
      </c>
      <c r="K29" s="102">
        <f t="shared" si="2"/>
        <v>7.5818598479976615E-2</v>
      </c>
      <c r="L29" s="70"/>
      <c r="M29" s="71"/>
      <c r="N29" s="72">
        <f>分析係数表!H32</f>
        <v>5.58720937888101E-3</v>
      </c>
      <c r="O29" s="73">
        <f t="shared" si="3"/>
        <v>0.17931034824662032</v>
      </c>
      <c r="P29" s="67">
        <f>分析係数表!C32</f>
        <v>0.99964031202931458</v>
      </c>
      <c r="Q29" s="73">
        <f t="shared" si="4"/>
        <v>0.17924585247133659</v>
      </c>
      <c r="R29" s="74">
        <v>0.26083473159508858</v>
      </c>
      <c r="S29" s="75">
        <f t="shared" si="5"/>
        <v>0.80022477035477046</v>
      </c>
      <c r="T29" s="76">
        <f>分析係数表!F32</f>
        <v>0.48930784091666113</v>
      </c>
      <c r="U29" s="77">
        <f t="shared" si="6"/>
        <v>0.39155625463032373</v>
      </c>
      <c r="V29" s="78">
        <f>分析係数表!D32</f>
        <v>1.9141518442031401E-2</v>
      </c>
      <c r="W29" s="158">
        <f t="shared" si="7"/>
        <v>0</v>
      </c>
      <c r="X29" s="67">
        <f>分析係数表!E32</f>
        <v>2.8623453911575954E-2</v>
      </c>
      <c r="Y29" s="157">
        <f t="shared" si="8"/>
        <v>0</v>
      </c>
    </row>
    <row r="30" spans="1:25" x14ac:dyDescent="0.15">
      <c r="A30" s="6" t="s">
        <v>18</v>
      </c>
      <c r="B30" s="5" t="s">
        <v>271</v>
      </c>
      <c r="C30" s="81"/>
      <c r="D30" s="98">
        <f>投入係数表!AJ30</f>
        <v>3.7378840998143945E-3</v>
      </c>
      <c r="E30" s="101">
        <f t="shared" si="9"/>
        <v>0.37378840998143947</v>
      </c>
      <c r="F30" s="76">
        <f>分析係数表!C33</f>
        <v>0.86108134654879898</v>
      </c>
      <c r="G30" s="101">
        <f t="shared" si="0"/>
        <v>0.32186222739115244</v>
      </c>
      <c r="H30" s="101">
        <v>0.36877318579172158</v>
      </c>
      <c r="I30" s="101">
        <f t="shared" si="1"/>
        <v>0.36877318579172158</v>
      </c>
      <c r="J30" s="76">
        <f>分析係数表!G33</f>
        <v>0.50957339603627816</v>
      </c>
      <c r="K30" s="102">
        <f t="shared" si="2"/>
        <v>0.18791700465100492</v>
      </c>
      <c r="L30" s="70"/>
      <c r="M30" s="71"/>
      <c r="N30" s="72">
        <f>分析係数表!H33</f>
        <v>9.6636851302253027E-4</v>
      </c>
      <c r="O30" s="73">
        <f t="shared" si="3"/>
        <v>3.1013671200441486E-2</v>
      </c>
      <c r="P30" s="67">
        <f>分析係数表!C33</f>
        <v>0.86108134654879898</v>
      </c>
      <c r="Q30" s="73">
        <f t="shared" si="4"/>
        <v>2.6705293758697863E-2</v>
      </c>
      <c r="R30" s="74">
        <v>0.14182131596786832</v>
      </c>
      <c r="S30" s="75">
        <f t="shared" si="5"/>
        <v>0.51059450175958987</v>
      </c>
      <c r="T30" s="76">
        <f>分析係数表!F33</f>
        <v>0.6614299372109248</v>
      </c>
      <c r="U30" s="77">
        <f t="shared" si="6"/>
        <v>0.33772248923908899</v>
      </c>
      <c r="V30" s="78">
        <f>分析係数表!D33</f>
        <v>9.444200408258184E-2</v>
      </c>
      <c r="W30" s="158">
        <f t="shared" si="7"/>
        <v>0</v>
      </c>
      <c r="X30" s="67">
        <f>分析係数表!E33</f>
        <v>9.1832252396578898E-2</v>
      </c>
      <c r="Y30" s="157">
        <f t="shared" si="8"/>
        <v>0</v>
      </c>
    </row>
    <row r="31" spans="1:25" x14ac:dyDescent="0.15">
      <c r="A31" s="6" t="s">
        <v>19</v>
      </c>
      <c r="B31" s="5" t="s">
        <v>272</v>
      </c>
      <c r="C31" s="81"/>
      <c r="D31" s="98">
        <f>投入係数表!AJ31</f>
        <v>6.2578327014293195E-2</v>
      </c>
      <c r="E31" s="101">
        <f t="shared" si="9"/>
        <v>6.2578327014293196</v>
      </c>
      <c r="F31" s="76">
        <f>分析係数表!C34</f>
        <v>0.32336264537596071</v>
      </c>
      <c r="G31" s="101">
        <f t="shared" si="0"/>
        <v>2.0235493366543791</v>
      </c>
      <c r="H31" s="101">
        <v>2.1996246048927</v>
      </c>
      <c r="I31" s="101">
        <f t="shared" si="1"/>
        <v>2.1996246048927</v>
      </c>
      <c r="J31" s="76">
        <f>分析係数表!G34</f>
        <v>0.42577322034702936</v>
      </c>
      <c r="K31" s="102">
        <f t="shared" si="2"/>
        <v>0.9365412515797269</v>
      </c>
      <c r="L31" s="70"/>
      <c r="M31" s="71"/>
      <c r="N31" s="72">
        <f>分析係数表!H34</f>
        <v>0.1563846962426603</v>
      </c>
      <c r="O31" s="73">
        <f t="shared" si="3"/>
        <v>5.018855110335851</v>
      </c>
      <c r="P31" s="67">
        <f>分析係数表!C34</f>
        <v>0.32336264537596071</v>
      </c>
      <c r="Q31" s="73">
        <f t="shared" si="4"/>
        <v>1.6229102652368599</v>
      </c>
      <c r="R31" s="74">
        <v>1.8281385553514307</v>
      </c>
      <c r="S31" s="75">
        <f t="shared" si="5"/>
        <v>4.0277631602441311</v>
      </c>
      <c r="T31" s="76">
        <f>分析係数表!F34</f>
        <v>0.70466108064911737</v>
      </c>
      <c r="U31" s="77">
        <f t="shared" si="6"/>
        <v>2.8382079410963335</v>
      </c>
      <c r="V31" s="78">
        <f>分析係数表!D34</f>
        <v>0.17673178412336712</v>
      </c>
      <c r="W31" s="158">
        <f t="shared" si="7"/>
        <v>1</v>
      </c>
      <c r="X31" s="67">
        <f>分析係数表!E34</f>
        <v>0.12868570343468869</v>
      </c>
      <c r="Y31" s="157">
        <f t="shared" si="8"/>
        <v>1</v>
      </c>
    </row>
    <row r="32" spans="1:25" x14ac:dyDescent="0.15">
      <c r="A32" s="6" t="s">
        <v>20</v>
      </c>
      <c r="B32" s="5" t="s">
        <v>37</v>
      </c>
      <c r="C32" s="81"/>
      <c r="D32" s="98">
        <f>投入係数表!AJ32</f>
        <v>7.1525453305201709E-3</v>
      </c>
      <c r="E32" s="101">
        <f t="shared" si="9"/>
        <v>0.71525453305201714</v>
      </c>
      <c r="F32" s="76">
        <f>分析係数表!C35</f>
        <v>0.71309503437584931</v>
      </c>
      <c r="G32" s="101">
        <f t="shared" si="0"/>
        <v>0.51004445583421021</v>
      </c>
      <c r="H32" s="101">
        <v>0.77418781546904081</v>
      </c>
      <c r="I32" s="101">
        <f t="shared" si="1"/>
        <v>0.77418781546904081</v>
      </c>
      <c r="J32" s="76">
        <f>分析係数表!G35</f>
        <v>0.31495703902204752</v>
      </c>
      <c r="K32" s="102">
        <f t="shared" si="2"/>
        <v>0.24383590200707642</v>
      </c>
      <c r="L32" s="70"/>
      <c r="M32" s="71"/>
      <c r="N32" s="72">
        <f>分析係数表!H35</f>
        <v>4.5217953193592612E-2</v>
      </c>
      <c r="O32" s="73">
        <f t="shared" si="3"/>
        <v>1.4511800765494713</v>
      </c>
      <c r="P32" s="67">
        <f>分析係数表!C35</f>
        <v>0.71309503437584931</v>
      </c>
      <c r="Q32" s="73">
        <f t="shared" si="4"/>
        <v>1.0348293065725929</v>
      </c>
      <c r="R32" s="74">
        <v>1.5555615507602039</v>
      </c>
      <c r="S32" s="75">
        <f t="shared" si="5"/>
        <v>2.3297493662292448</v>
      </c>
      <c r="T32" s="76">
        <f>分析係数表!F35</f>
        <v>0.6471226839613694</v>
      </c>
      <c r="U32" s="77">
        <f t="shared" si="6"/>
        <v>1.5076336628315683</v>
      </c>
      <c r="V32" s="78">
        <f>分析係数表!D35</f>
        <v>5.1528958806697799E-2</v>
      </c>
      <c r="W32" s="158">
        <f t="shared" si="7"/>
        <v>0</v>
      </c>
      <c r="X32" s="67">
        <f>分析係数表!E35</f>
        <v>4.6060464196494511E-2</v>
      </c>
      <c r="Y32" s="157">
        <f t="shared" si="8"/>
        <v>0</v>
      </c>
    </row>
    <row r="33" spans="1:25" x14ac:dyDescent="0.15">
      <c r="A33" s="6" t="s">
        <v>21</v>
      </c>
      <c r="B33" s="5" t="s">
        <v>38</v>
      </c>
      <c r="C33" s="81"/>
      <c r="D33" s="98">
        <f>投入係数表!AJ33</f>
        <v>1.9454843980519377E-2</v>
      </c>
      <c r="E33" s="101">
        <f t="shared" si="9"/>
        <v>1.9454843980519376</v>
      </c>
      <c r="F33" s="76">
        <f>分析係数表!C36</f>
        <v>0.97060797996518033</v>
      </c>
      <c r="G33" s="101">
        <f t="shared" si="0"/>
        <v>1.8883026816469659</v>
      </c>
      <c r="H33" s="101">
        <v>2.1104168089187874</v>
      </c>
      <c r="I33" s="101">
        <f t="shared" si="1"/>
        <v>2.1104168089187874</v>
      </c>
      <c r="J33" s="76">
        <f>分析係数表!G36</f>
        <v>5.0335711627756477E-2</v>
      </c>
      <c r="K33" s="102">
        <f t="shared" si="2"/>
        <v>0.10622933190810613</v>
      </c>
      <c r="L33" s="70"/>
      <c r="M33" s="71"/>
      <c r="N33" s="72">
        <f>分析係数表!H36</f>
        <v>0.16953071230897843</v>
      </c>
      <c r="O33" s="73">
        <f t="shared" si="3"/>
        <v>5.4407502925384668</v>
      </c>
      <c r="P33" s="67">
        <f>分析係数表!C36</f>
        <v>0.97060797996518033</v>
      </c>
      <c r="Q33" s="73">
        <f t="shared" si="4"/>
        <v>5.2808356509357255</v>
      </c>
      <c r="R33" s="74">
        <v>5.5978754922922072</v>
      </c>
      <c r="S33" s="75">
        <f t="shared" si="5"/>
        <v>7.7082923012109941</v>
      </c>
      <c r="T33" s="76">
        <f>分析係数表!F36</f>
        <v>0.84929702794091477</v>
      </c>
      <c r="U33" s="77">
        <f t="shared" si="6"/>
        <v>6.5466297419183315</v>
      </c>
      <c r="V33" s="78">
        <f>分析係数表!D36</f>
        <v>1.3965603714669384E-2</v>
      </c>
      <c r="W33" s="158">
        <f t="shared" si="7"/>
        <v>0</v>
      </c>
      <c r="X33" s="67">
        <f>分析係数表!E36</f>
        <v>6.2304842336876505E-3</v>
      </c>
      <c r="Y33" s="157">
        <f t="shared" si="8"/>
        <v>0</v>
      </c>
    </row>
    <row r="34" spans="1:25" x14ac:dyDescent="0.15">
      <c r="A34" s="6" t="s">
        <v>22</v>
      </c>
      <c r="B34" s="5" t="s">
        <v>373</v>
      </c>
      <c r="C34" s="81"/>
      <c r="D34" s="98">
        <f>投入係数表!AJ34</f>
        <v>1.2107968336056601E-2</v>
      </c>
      <c r="E34" s="101">
        <f t="shared" si="9"/>
        <v>1.21079683360566</v>
      </c>
      <c r="F34" s="76">
        <f>分析係数表!C37</f>
        <v>0.36942311263039118</v>
      </c>
      <c r="G34" s="101">
        <f t="shared" si="0"/>
        <v>0.44729633503362476</v>
      </c>
      <c r="H34" s="101">
        <v>0.5859884361331209</v>
      </c>
      <c r="I34" s="101">
        <f t="shared" si="1"/>
        <v>0.5859884361331209</v>
      </c>
      <c r="J34" s="76">
        <f>分析係数表!G37</f>
        <v>0.39597111115274369</v>
      </c>
      <c r="K34" s="102">
        <f t="shared" si="2"/>
        <v>0.23203449217829047</v>
      </c>
      <c r="L34" s="70"/>
      <c r="M34" s="71"/>
      <c r="N34" s="72">
        <f>分析係数表!H37</f>
        <v>4.1543568960461748E-2</v>
      </c>
      <c r="O34" s="73">
        <f t="shared" si="3"/>
        <v>1.3332580385952502</v>
      </c>
      <c r="P34" s="67">
        <f>分析係数表!C37</f>
        <v>0.36942311263039118</v>
      </c>
      <c r="Q34" s="73">
        <f t="shared" si="4"/>
        <v>0.49253633455734752</v>
      </c>
      <c r="R34" s="74">
        <v>0.70388643615823099</v>
      </c>
      <c r="S34" s="75">
        <f t="shared" si="5"/>
        <v>1.2898748722913518</v>
      </c>
      <c r="T34" s="76">
        <f>分析係数表!F37</f>
        <v>0.66956741667759523</v>
      </c>
      <c r="U34" s="77">
        <f t="shared" si="6"/>
        <v>0.86365818607746347</v>
      </c>
      <c r="V34" s="78">
        <f>分析係数表!D37</f>
        <v>7.9659778556307029E-2</v>
      </c>
      <c r="W34" s="158">
        <f t="shared" si="7"/>
        <v>0</v>
      </c>
      <c r="X34" s="67">
        <f>分析係数表!E37</f>
        <v>7.2943402589130152E-2</v>
      </c>
      <c r="Y34" s="157">
        <f t="shared" si="8"/>
        <v>0</v>
      </c>
    </row>
    <row r="35" spans="1:25" x14ac:dyDescent="0.15">
      <c r="A35" s="6" t="s">
        <v>23</v>
      </c>
      <c r="B35" s="5" t="s">
        <v>191</v>
      </c>
      <c r="C35" s="81"/>
      <c r="D35" s="98">
        <f>投入係数表!AJ35</f>
        <v>1.1253311547186572E-2</v>
      </c>
      <c r="E35" s="101">
        <f t="shared" si="9"/>
        <v>1.1253311547186573</v>
      </c>
      <c r="F35" s="76">
        <f>分析係数表!C38</f>
        <v>0.27616293516884927</v>
      </c>
      <c r="G35" s="101">
        <f t="shared" si="0"/>
        <v>0.31077475472405486</v>
      </c>
      <c r="H35" s="101">
        <v>0.44292847414818692</v>
      </c>
      <c r="I35" s="101">
        <f t="shared" si="1"/>
        <v>0.44292847414818692</v>
      </c>
      <c r="J35" s="76">
        <f>分析係数表!G38</f>
        <v>0.16816004220594116</v>
      </c>
      <c r="K35" s="102">
        <f t="shared" si="2"/>
        <v>7.4482870906972226E-2</v>
      </c>
      <c r="L35" s="70"/>
      <c r="M35" s="71"/>
      <c r="N35" s="72">
        <f>分析係数表!H38</f>
        <v>1.978405886979525E-2</v>
      </c>
      <c r="O35" s="73">
        <f t="shared" si="3"/>
        <v>0.63492993462598746</v>
      </c>
      <c r="P35" s="67">
        <f>分析係数表!C38</f>
        <v>0.27616293516884927</v>
      </c>
      <c r="Q35" s="73">
        <f t="shared" si="4"/>
        <v>0.17534411437287828</v>
      </c>
      <c r="R35" s="74">
        <v>0.30248198804785237</v>
      </c>
      <c r="S35" s="75">
        <f t="shared" si="5"/>
        <v>0.74541046219603935</v>
      </c>
      <c r="T35" s="76">
        <f>分析係数表!F38</f>
        <v>0.50796041491163135</v>
      </c>
      <c r="U35" s="77">
        <f t="shared" si="6"/>
        <v>0.37863900765657105</v>
      </c>
      <c r="V35" s="78">
        <f>分析係数表!D38</f>
        <v>3.920217156374714E-2</v>
      </c>
      <c r="W35" s="158">
        <f t="shared" si="7"/>
        <v>0</v>
      </c>
      <c r="X35" s="67">
        <f>分析係数表!E38</f>
        <v>4.2827117317199771E-2</v>
      </c>
      <c r="Y35" s="157">
        <f t="shared" si="8"/>
        <v>0</v>
      </c>
    </row>
    <row r="36" spans="1:25" x14ac:dyDescent="0.15">
      <c r="A36" s="6" t="s">
        <v>24</v>
      </c>
      <c r="B36" s="5" t="s">
        <v>39</v>
      </c>
      <c r="C36" s="81"/>
      <c r="D36" s="98">
        <f>投入係数表!AJ36</f>
        <v>0</v>
      </c>
      <c r="E36" s="101">
        <f t="shared" si="9"/>
        <v>0</v>
      </c>
      <c r="F36" s="76">
        <f>分析係数表!C39</f>
        <v>1</v>
      </c>
      <c r="G36" s="101">
        <f t="shared" si="0"/>
        <v>0</v>
      </c>
      <c r="H36" s="101">
        <v>2.9341644077567314E-2</v>
      </c>
      <c r="I36" s="101">
        <f t="shared" si="1"/>
        <v>2.9341644077567314E-2</v>
      </c>
      <c r="J36" s="76">
        <f>分析係数表!G39</f>
        <v>0.35248448442068531</v>
      </c>
      <c r="K36" s="102">
        <f t="shared" si="2"/>
        <v>1.0342474284736568E-2</v>
      </c>
      <c r="L36" s="70"/>
      <c r="M36" s="71"/>
      <c r="N36" s="72">
        <f>分析係数表!H39</f>
        <v>3.7835784153932967E-3</v>
      </c>
      <c r="O36" s="73">
        <f t="shared" si="3"/>
        <v>0.12142640758138955</v>
      </c>
      <c r="P36" s="67">
        <f>分析係数表!C39</f>
        <v>1</v>
      </c>
      <c r="Q36" s="73">
        <f t="shared" si="4"/>
        <v>0.12142640758138955</v>
      </c>
      <c r="R36" s="74">
        <v>0.12826845496214381</v>
      </c>
      <c r="S36" s="75">
        <f t="shared" si="5"/>
        <v>0.15761009903971113</v>
      </c>
      <c r="T36" s="76">
        <f>分析係数表!F39</f>
        <v>0.70432763167329249</v>
      </c>
      <c r="U36" s="77">
        <f t="shared" si="6"/>
        <v>0.11100914778443281</v>
      </c>
      <c r="V36" s="78">
        <f>分析係数表!D39</f>
        <v>5.6748380723237117E-2</v>
      </c>
      <c r="W36" s="158">
        <f t="shared" si="7"/>
        <v>0</v>
      </c>
      <c r="X36" s="67">
        <f>分析係数表!E39</f>
        <v>7.1033070690493069E-2</v>
      </c>
      <c r="Y36" s="157">
        <f t="shared" si="8"/>
        <v>0</v>
      </c>
    </row>
    <row r="37" spans="1:25" x14ac:dyDescent="0.15">
      <c r="A37" s="6" t="s">
        <v>25</v>
      </c>
      <c r="B37" s="5" t="s">
        <v>40</v>
      </c>
      <c r="C37" s="81"/>
      <c r="D37" s="98">
        <f>投入係数表!AJ37</f>
        <v>9.716515697130257E-5</v>
      </c>
      <c r="E37" s="101">
        <f t="shared" si="9"/>
        <v>9.7165156971302565E-3</v>
      </c>
      <c r="F37" s="76">
        <f>分析係数表!C40</f>
        <v>0.8594947788612175</v>
      </c>
      <c r="G37" s="101">
        <f t="shared" si="0"/>
        <v>8.3512945104065178E-3</v>
      </c>
      <c r="H37" s="101">
        <v>1.2107972224041363E-2</v>
      </c>
      <c r="I37" s="101">
        <f t="shared" si="1"/>
        <v>1.2107972224041363E-2</v>
      </c>
      <c r="J37" s="76">
        <f>分析係数表!G40</f>
        <v>0.52539426735800443</v>
      </c>
      <c r="K37" s="102">
        <f t="shared" si="2"/>
        <v>6.3614591958412797E-3</v>
      </c>
      <c r="L37" s="70"/>
      <c r="M37" s="71"/>
      <c r="N37" s="72">
        <f>分析係数表!H40</f>
        <v>2.8625897198815951E-2</v>
      </c>
      <c r="O37" s="73">
        <f t="shared" si="3"/>
        <v>0.91869111170121331</v>
      </c>
      <c r="P37" s="67">
        <f>分析係数表!C40</f>
        <v>0.8594947788612175</v>
      </c>
      <c r="Q37" s="73">
        <f t="shared" si="4"/>
        <v>0.78961021389340036</v>
      </c>
      <c r="R37" s="74">
        <v>0.79323048619278924</v>
      </c>
      <c r="S37" s="75">
        <f t="shared" si="5"/>
        <v>0.8053384584168306</v>
      </c>
      <c r="T37" s="76">
        <f>分析係数表!F40</f>
        <v>0.72756745394375155</v>
      </c>
      <c r="U37" s="77">
        <f t="shared" si="6"/>
        <v>0.58593805175331926</v>
      </c>
      <c r="V37" s="78">
        <f>分析係数表!D40</f>
        <v>7.9831728955339729E-2</v>
      </c>
      <c r="W37" s="158">
        <f t="shared" si="7"/>
        <v>0</v>
      </c>
      <c r="X37" s="67">
        <f>分析係数表!E40</f>
        <v>4.9600073301928491E-2</v>
      </c>
      <c r="Y37" s="157">
        <f t="shared" si="8"/>
        <v>0</v>
      </c>
    </row>
    <row r="38" spans="1:25" x14ac:dyDescent="0.15">
      <c r="A38" s="6" t="s">
        <v>26</v>
      </c>
      <c r="B38" s="5" t="s">
        <v>274</v>
      </c>
      <c r="C38" s="66">
        <f>最終需要_まとめ!C39</f>
        <v>100</v>
      </c>
      <c r="D38" s="98">
        <f>投入係数表!AJ38</f>
        <v>2.0876628012119865E-2</v>
      </c>
      <c r="E38" s="101">
        <f t="shared" si="9"/>
        <v>2.0876628012119864</v>
      </c>
      <c r="F38" s="76">
        <f>分析係数表!C41</f>
        <v>0.99990471917963208</v>
      </c>
      <c r="G38" s="101">
        <f t="shared" si="0"/>
        <v>2.0874638869876354</v>
      </c>
      <c r="H38" s="101">
        <v>2.1337486355576365</v>
      </c>
      <c r="I38" s="101">
        <f t="shared" si="1"/>
        <v>102.13374863555764</v>
      </c>
      <c r="J38" s="76">
        <f>分析係数表!G41</f>
        <v>0.44685264209908465</v>
      </c>
      <c r="K38" s="102">
        <f t="shared" si="2"/>
        <v>45.638735425282711</v>
      </c>
      <c r="L38" s="70"/>
      <c r="M38" s="71"/>
      <c r="N38" s="72">
        <f>分析係数表!H41</f>
        <v>4.1570867506027356E-2</v>
      </c>
      <c r="O38" s="73">
        <f t="shared" si="3"/>
        <v>1.3341341310020425</v>
      </c>
      <c r="P38" s="67">
        <f>分析係数表!C41</f>
        <v>0.99990471917963208</v>
      </c>
      <c r="Q38" s="73">
        <f t="shared" si="4"/>
        <v>1.3340070136075597</v>
      </c>
      <c r="R38" s="74">
        <v>1.3642037083571121</v>
      </c>
      <c r="S38" s="75">
        <f t="shared" si="5"/>
        <v>103.49795234391475</v>
      </c>
      <c r="T38" s="76">
        <f>分析係数表!F41</f>
        <v>0.55239581515617808</v>
      </c>
      <c r="U38" s="77">
        <f t="shared" si="6"/>
        <v>57.171835752012058</v>
      </c>
      <c r="V38" s="78">
        <f>分析係数表!D41</f>
        <v>0.13408593365801039</v>
      </c>
      <c r="W38" s="158">
        <f t="shared" si="7"/>
        <v>14</v>
      </c>
      <c r="X38" s="67">
        <f>分析係数表!E41</f>
        <v>0.12882910036962419</v>
      </c>
      <c r="Y38" s="157">
        <f t="shared" si="8"/>
        <v>13</v>
      </c>
    </row>
    <row r="39" spans="1:25" x14ac:dyDescent="0.15">
      <c r="A39" s="6" t="s">
        <v>51</v>
      </c>
      <c r="B39" s="5" t="s">
        <v>363</v>
      </c>
      <c r="C39" s="81"/>
      <c r="D39" s="98">
        <f>投入係数表!AJ39</f>
        <v>1.0291574789409394E-3</v>
      </c>
      <c r="E39" s="101">
        <f t="shared" si="9"/>
        <v>0.10291574789409394</v>
      </c>
      <c r="F39" s="76">
        <f>分析係数表!C42</f>
        <v>0.63104308840742951</v>
      </c>
      <c r="G39" s="101">
        <f>E39*F39</f>
        <v>6.4944271396849454E-2</v>
      </c>
      <c r="H39" s="101">
        <v>8.1278117443586248E-2</v>
      </c>
      <c r="I39" s="101">
        <f>C39+H39</f>
        <v>8.1278117443586248E-2</v>
      </c>
      <c r="J39" s="76">
        <f>分析係数表!G42</f>
        <v>0.48778127268328092</v>
      </c>
      <c r="K39" s="102">
        <f>I39*J39</f>
        <v>3.9645943567933675E-2</v>
      </c>
      <c r="L39" s="70"/>
      <c r="M39" s="71"/>
      <c r="N39" s="72">
        <f>分析係数表!H42</f>
        <v>1.0655104073296274E-2</v>
      </c>
      <c r="O39" s="73">
        <f t="shared" si="3"/>
        <v>0.34195432682520677</v>
      </c>
      <c r="P39" s="67">
        <f>分析係数表!C42</f>
        <v>0.63104308840742951</v>
      </c>
      <c r="Q39" s="73">
        <f>O39*P39</f>
        <v>0.21578791449406201</v>
      </c>
      <c r="R39" s="74">
        <v>0.23518683160358198</v>
      </c>
      <c r="S39" s="75">
        <f>I39+R39</f>
        <v>0.31646494904716821</v>
      </c>
      <c r="T39" s="76">
        <f>分析係数表!F42</f>
        <v>0.56029864159552034</v>
      </c>
      <c r="U39" s="77">
        <f t="shared" si="6"/>
        <v>0.17731488106372389</v>
      </c>
      <c r="V39" s="78">
        <f>分析係数表!D42</f>
        <v>0.23200027651999586</v>
      </c>
      <c r="W39" s="158">
        <f t="shared" si="7"/>
        <v>0</v>
      </c>
      <c r="X39" s="67">
        <f>分析係数表!E42</f>
        <v>0.19107531713387024</v>
      </c>
      <c r="Y39" s="157">
        <f t="shared" si="8"/>
        <v>0</v>
      </c>
    </row>
    <row r="40" spans="1:25" x14ac:dyDescent="0.15">
      <c r="A40" s="6" t="s">
        <v>192</v>
      </c>
      <c r="B40" s="5" t="s">
        <v>41</v>
      </c>
      <c r="C40" s="81"/>
      <c r="D40" s="98">
        <f>投入係数表!AJ40</f>
        <v>4.6411234671700746E-2</v>
      </c>
      <c r="E40" s="101">
        <f t="shared" si="9"/>
        <v>4.6411234671700745</v>
      </c>
      <c r="F40" s="76">
        <f>分析係数表!C43</f>
        <v>0.62059958859811692</v>
      </c>
      <c r="G40" s="101">
        <f>E40*F40</f>
        <v>2.8802793143588143</v>
      </c>
      <c r="H40" s="101">
        <v>3.7284966661515706</v>
      </c>
      <c r="I40" s="101">
        <f>C40+H40</f>
        <v>3.7284966661515706</v>
      </c>
      <c r="J40" s="76">
        <f>分析係数表!G43</f>
        <v>0.36935703048307378</v>
      </c>
      <c r="K40" s="102">
        <f>I40*J40</f>
        <v>1.3771464567757845</v>
      </c>
      <c r="L40" s="70"/>
      <c r="M40" s="71"/>
      <c r="N40" s="72">
        <f>分析係数表!H43</f>
        <v>1.5056593096551102E-2</v>
      </c>
      <c r="O40" s="73">
        <f t="shared" si="3"/>
        <v>0.48321134370857355</v>
      </c>
      <c r="P40" s="67">
        <f>分析係数表!C43</f>
        <v>0.62059958859811692</v>
      </c>
      <c r="Q40" s="73">
        <f>O40*P40</f>
        <v>0.29988076111148404</v>
      </c>
      <c r="R40" s="74">
        <v>1.2075270499323334</v>
      </c>
      <c r="S40" s="75">
        <f>I40+R40</f>
        <v>4.9360237160839038</v>
      </c>
      <c r="T40" s="76">
        <f>分析係数表!F43</f>
        <v>0.6240370889543333</v>
      </c>
      <c r="U40" s="77">
        <f t="shared" si="6"/>
        <v>3.0802618707945499</v>
      </c>
      <c r="V40" s="78">
        <f>分析係数表!D43</f>
        <v>0.12357626341216665</v>
      </c>
      <c r="W40" s="158">
        <f t="shared" si="7"/>
        <v>1</v>
      </c>
      <c r="X40" s="67">
        <f>分析係数表!E43</f>
        <v>9.9504023114151852E-2</v>
      </c>
      <c r="Y40" s="157">
        <f t="shared" si="8"/>
        <v>0</v>
      </c>
    </row>
    <row r="41" spans="1:25" x14ac:dyDescent="0.15">
      <c r="A41" s="6" t="s">
        <v>337</v>
      </c>
      <c r="B41" s="5" t="s">
        <v>42</v>
      </c>
      <c r="C41" s="81"/>
      <c r="D41" s="98">
        <f>投入係数表!AJ41</f>
        <v>1.2770277773371195E-2</v>
      </c>
      <c r="E41" s="101">
        <f t="shared" si="9"/>
        <v>1.2770277773371195</v>
      </c>
      <c r="F41" s="76">
        <f>分析係数表!C44</f>
        <v>0.64669075076632776</v>
      </c>
      <c r="G41" s="101">
        <f>E41*F41</f>
        <v>0.82584205207559658</v>
      </c>
      <c r="H41" s="101">
        <v>0.86029702553963983</v>
      </c>
      <c r="I41" s="101">
        <f>C41+H41</f>
        <v>0.86029702553963983</v>
      </c>
      <c r="J41" s="76">
        <f>分析係数表!G44</f>
        <v>0.2706786499583716</v>
      </c>
      <c r="K41" s="102">
        <f>I41*J41</f>
        <v>0.23286403743627243</v>
      </c>
      <c r="L41" s="70"/>
      <c r="M41" s="71"/>
      <c r="N41" s="72">
        <f>分析係数表!H44</f>
        <v>0.11660878839741158</v>
      </c>
      <c r="O41" s="73">
        <f t="shared" si="3"/>
        <v>3.7423266318227641</v>
      </c>
      <c r="P41" s="67">
        <f>分析係数表!C44</f>
        <v>0.64669075076632776</v>
      </c>
      <c r="Q41" s="73">
        <f>O41*P41</f>
        <v>2.4201280191462859</v>
      </c>
      <c r="R41" s="74">
        <v>2.4652506637613563</v>
      </c>
      <c r="S41" s="75">
        <f>I41+R41</f>
        <v>3.3255476893009961</v>
      </c>
      <c r="T41" s="76">
        <f>分析係数表!F44</f>
        <v>0.52072668274875644</v>
      </c>
      <c r="U41" s="77">
        <f t="shared" si="6"/>
        <v>1.7317014165724998</v>
      </c>
      <c r="V41" s="78">
        <f>分析係数表!D44</f>
        <v>0.15730632111521464</v>
      </c>
      <c r="W41" s="158">
        <f t="shared" si="7"/>
        <v>1</v>
      </c>
      <c r="X41" s="67">
        <f>分析係数表!E44</f>
        <v>0.11255043442990414</v>
      </c>
      <c r="Y41" s="157">
        <f t="shared" si="8"/>
        <v>0</v>
      </c>
    </row>
    <row r="42" spans="1:25" x14ac:dyDescent="0.15">
      <c r="A42" s="6" t="s">
        <v>338</v>
      </c>
      <c r="B42" s="5" t="s">
        <v>276</v>
      </c>
      <c r="C42" s="81"/>
      <c r="D42" s="98">
        <f>投入係数表!AJ42</f>
        <v>2.3537763535701256E-3</v>
      </c>
      <c r="E42" s="101">
        <f t="shared" si="9"/>
        <v>0.23537763535701256</v>
      </c>
      <c r="F42" s="76">
        <f>分析係数表!C45</f>
        <v>1</v>
      </c>
      <c r="G42" s="101">
        <f>E42*F42</f>
        <v>0.23537763535701256</v>
      </c>
      <c r="H42" s="101">
        <v>0.27325962396608344</v>
      </c>
      <c r="I42" s="101">
        <f>C42+H42</f>
        <v>0.27325962396608344</v>
      </c>
      <c r="J42" s="76">
        <f>分析係数表!G45</f>
        <v>0</v>
      </c>
      <c r="K42" s="102">
        <f>I42*J42</f>
        <v>0</v>
      </c>
      <c r="L42" s="70"/>
      <c r="M42" s="71"/>
      <c r="N42" s="72">
        <f>分析係数表!H45</f>
        <v>0</v>
      </c>
      <c r="O42" s="73">
        <f t="shared" si="3"/>
        <v>0</v>
      </c>
      <c r="P42" s="67">
        <f>分析係数表!C45</f>
        <v>1</v>
      </c>
      <c r="Q42" s="73">
        <f>O42*P42</f>
        <v>0</v>
      </c>
      <c r="R42" s="74">
        <v>4.214409351944045E-2</v>
      </c>
      <c r="S42" s="75">
        <f>I42+R42</f>
        <v>0.31540371748552387</v>
      </c>
      <c r="T42" s="76">
        <f>分析係数表!F45</f>
        <v>0</v>
      </c>
      <c r="U42" s="77">
        <f t="shared" si="6"/>
        <v>0</v>
      </c>
      <c r="V42" s="78">
        <f>分析係数表!D45</f>
        <v>0</v>
      </c>
      <c r="W42" s="158">
        <f t="shared" si="7"/>
        <v>0</v>
      </c>
      <c r="X42" s="67">
        <f>分析係数表!E45</f>
        <v>0</v>
      </c>
      <c r="Y42" s="157">
        <f t="shared" si="8"/>
        <v>0</v>
      </c>
    </row>
    <row r="43" spans="1:25" x14ac:dyDescent="0.15">
      <c r="A43" s="6" t="s">
        <v>339</v>
      </c>
      <c r="B43" s="5" t="s">
        <v>277</v>
      </c>
      <c r="C43" s="81"/>
      <c r="D43" s="98">
        <f>投入係数表!AJ43</f>
        <v>1.3186699874676777E-3</v>
      </c>
      <c r="E43" s="101">
        <f t="shared" si="9"/>
        <v>0.13186699874676777</v>
      </c>
      <c r="F43" s="76">
        <f>分析係数表!C46</f>
        <v>0.9523590920683499</v>
      </c>
      <c r="G43" s="101">
        <f>E43*F43</f>
        <v>0.12558473520024999</v>
      </c>
      <c r="H43" s="101">
        <v>0.15466919558929304</v>
      </c>
      <c r="I43" s="101">
        <f>C43+H43</f>
        <v>0.15466919558929304</v>
      </c>
      <c r="J43" s="76">
        <f>分析係数表!G46</f>
        <v>9.2904052538843509E-3</v>
      </c>
      <c r="K43" s="102">
        <f>I43*J43</f>
        <v>1.4369395073168343E-3</v>
      </c>
      <c r="L43" s="70"/>
      <c r="M43" s="71"/>
      <c r="N43" s="72">
        <f>分析係数表!H46</f>
        <v>3.275825467872984E-5</v>
      </c>
      <c r="O43" s="73">
        <f t="shared" si="3"/>
        <v>1.0513108881505587E-3</v>
      </c>
      <c r="P43" s="67">
        <f>分析係数表!C46</f>
        <v>0.9523590920683499</v>
      </c>
      <c r="Q43" s="73">
        <f>O43*P43</f>
        <v>1.0012254829206365E-3</v>
      </c>
      <c r="R43" s="74">
        <v>3.6066621276145967E-2</v>
      </c>
      <c r="S43" s="75">
        <f>I43+R43</f>
        <v>0.190735816865439</v>
      </c>
      <c r="T43" s="76">
        <f>分析係数表!F46</f>
        <v>0.3134710876181323</v>
      </c>
      <c r="U43" s="77">
        <f t="shared" si="6"/>
        <v>5.9790163960542063E-2</v>
      </c>
      <c r="V43" s="78">
        <f>分析係数表!D46</f>
        <v>5.552885898873405E-3</v>
      </c>
      <c r="W43" s="158">
        <f t="shared" si="7"/>
        <v>0</v>
      </c>
      <c r="X43" s="67">
        <f>分析係数表!E46</f>
        <v>1.6017940092904054E-2</v>
      </c>
      <c r="Y43" s="157">
        <f t="shared" si="8"/>
        <v>0</v>
      </c>
    </row>
    <row r="44" spans="1:25" x14ac:dyDescent="0.15">
      <c r="A44" s="183">
        <v>40</v>
      </c>
      <c r="B44" s="12" t="s">
        <v>148</v>
      </c>
      <c r="C44" s="187">
        <f>SUM(C5:C43)</f>
        <v>100</v>
      </c>
      <c r="D44" s="99">
        <f>投入係数表!AJ44</f>
        <v>0.43923608356996685</v>
      </c>
      <c r="E44" s="87">
        <f>SUM(E5:E43)</f>
        <v>43.923608356996681</v>
      </c>
      <c r="F44" s="89">
        <f>分析係数表!C47</f>
        <v>0.46786164393083407</v>
      </c>
      <c r="G44" s="87">
        <f>SUM(G5:G43)</f>
        <v>14.865514123278251</v>
      </c>
      <c r="H44" s="87">
        <f>SUM(H5:H43)</f>
        <v>17.782519322418146</v>
      </c>
      <c r="I44" s="87">
        <f>SUM(I5:I43)</f>
        <v>117.78251932241815</v>
      </c>
      <c r="J44" s="89">
        <f>分析係数表!G47</f>
        <v>0.21497759441460212</v>
      </c>
      <c r="K44" s="103">
        <f>SUM(K5:K43)</f>
        <v>49.705224685554832</v>
      </c>
      <c r="L44" s="85">
        <f>最終需要_まとめ!$L$34</f>
        <v>0.64566666666666661</v>
      </c>
      <c r="M44" s="82">
        <f>K44*L44</f>
        <v>32.0930067386399</v>
      </c>
      <c r="N44" s="86">
        <f>分析係数表!H47</f>
        <v>1</v>
      </c>
      <c r="O44" s="87">
        <f>SUM(O5:O43)</f>
        <v>32.0930067386399</v>
      </c>
      <c r="P44" s="83">
        <f>分析係数表!C47</f>
        <v>0.46786164393083407</v>
      </c>
      <c r="Q44" s="87">
        <f>SUM(Q5:Q43)</f>
        <v>20.609596218060595</v>
      </c>
      <c r="R44" s="82">
        <f>SUM(R5:R43)</f>
        <v>24.727781397870427</v>
      </c>
      <c r="S44" s="88">
        <f>SUM(S5:S43)</f>
        <v>142.5103007202886</v>
      </c>
      <c r="T44" s="89">
        <f>分析係数表!F47</f>
        <v>0.45241141751681985</v>
      </c>
      <c r="U44" s="90">
        <f>SUM(U5:U43)</f>
        <v>79.737264333059841</v>
      </c>
      <c r="V44" s="91">
        <f>分析係数表!D47</f>
        <v>5.5289104631778725E-2</v>
      </c>
      <c r="W44" s="155">
        <f>SUM(W5:W43)</f>
        <v>17</v>
      </c>
      <c r="X44" s="83">
        <f>分析係数表!E47</f>
        <v>4.6297221440055228E-2</v>
      </c>
      <c r="Y44" s="156">
        <f>SUM(Y5:Y43)</f>
        <v>14</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363</v>
      </c>
      <c r="S2" s="3" t="s">
        <v>150</v>
      </c>
      <c r="U2" s="55" t="s">
        <v>207</v>
      </c>
      <c r="W2" s="3" t="s">
        <v>127</v>
      </c>
      <c r="Y2" s="3" t="s">
        <v>151</v>
      </c>
    </row>
    <row r="3" spans="1:25" ht="45" x14ac:dyDescent="0.15">
      <c r="B3" s="56"/>
      <c r="C3" s="57" t="s">
        <v>225</v>
      </c>
      <c r="D3" s="57" t="s">
        <v>378</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投入係数表!AK5</f>
        <v>2.2121599668176004E-3</v>
      </c>
      <c r="E5" s="101">
        <f>$C$39*D5</f>
        <v>0.22121599668176004</v>
      </c>
      <c r="F5" s="76">
        <f>分析係数表!C8</f>
        <v>0.17777947964604235</v>
      </c>
      <c r="G5" s="101">
        <f t="shared" ref="G5:G38" si="0">E5*F5</f>
        <v>3.9327664779463929E-2</v>
      </c>
      <c r="H5" s="101">
        <f t="array" ref="H5:H43">MMULT(逆行列係数!C5:AO43,'35'!G5:G43)</f>
        <v>4.4857169682212539E-2</v>
      </c>
      <c r="I5" s="101">
        <f t="shared" ref="I5:I38" si="1">C5+H5</f>
        <v>4.4857169682212539E-2</v>
      </c>
      <c r="J5" s="76">
        <f>分析係数表!G8</f>
        <v>0.11983669088190757</v>
      </c>
      <c r="K5" s="102">
        <f t="shared" ref="K5:K38" si="2">I5*J5</f>
        <v>5.3755347770445801E-3</v>
      </c>
      <c r="L5" s="70" t="s">
        <v>175</v>
      </c>
      <c r="M5" s="71" t="s">
        <v>175</v>
      </c>
      <c r="N5" s="72">
        <f>分析係数表!H8</f>
        <v>9.9318531954874535E-3</v>
      </c>
      <c r="O5" s="73">
        <f t="shared" ref="O5:O43" si="3">$M$44*N5</f>
        <v>0.34723360591578339</v>
      </c>
      <c r="P5" s="67">
        <f>分析係数表!C8</f>
        <v>0.17777947964604235</v>
      </c>
      <c r="Q5" s="73">
        <f t="shared" ref="Q5:Q38" si="4">O5*P5</f>
        <v>6.1731009775326903E-2</v>
      </c>
      <c r="R5" s="74">
        <f t="array" ref="R5:R43">MMULT(逆行列係数!C5:AO43,'35'!Q5:Q43)</f>
        <v>0.10433554064529461</v>
      </c>
      <c r="S5" s="75">
        <f t="shared" ref="S5:S38" si="5">I5+R5</f>
        <v>0.14919271032750714</v>
      </c>
      <c r="T5" s="76">
        <f>分析係数表!F8</f>
        <v>0.45371949933871308</v>
      </c>
      <c r="U5" s="77">
        <f t="shared" ref="U5:U38" si="6">S5*T5</f>
        <v>6.7691641834782185E-2</v>
      </c>
      <c r="V5" s="78">
        <f>分析係数表!D8</f>
        <v>0.19702516723850416</v>
      </c>
      <c r="W5" s="158">
        <f t="shared" ref="W5:W38" si="7">ROUND(S5*V5,0)</f>
        <v>0</v>
      </c>
      <c r="X5" s="67">
        <f>分析係数表!E8</f>
        <v>0.1081443713940695</v>
      </c>
      <c r="Y5" s="157">
        <f t="shared" ref="Y5:Y38" si="8">ROUND(S5*X5,0)</f>
        <v>0</v>
      </c>
    </row>
    <row r="6" spans="1:25" x14ac:dyDescent="0.15">
      <c r="A6" s="6" t="s">
        <v>217</v>
      </c>
      <c r="B6" s="5" t="s">
        <v>263</v>
      </c>
      <c r="C6" s="81"/>
      <c r="D6" s="98">
        <f>投入係数表!AK6</f>
        <v>0</v>
      </c>
      <c r="E6" s="101">
        <f t="shared" ref="E6:E43" si="9">$C$39*D6</f>
        <v>0</v>
      </c>
      <c r="F6" s="76">
        <f>分析係数表!C9</f>
        <v>0.42124201973302378</v>
      </c>
      <c r="G6" s="101">
        <f t="shared" si="0"/>
        <v>0</v>
      </c>
      <c r="H6" s="101">
        <v>6.2309717894900446E-3</v>
      </c>
      <c r="I6" s="101">
        <f t="shared" si="1"/>
        <v>6.2309717894900446E-3</v>
      </c>
      <c r="J6" s="76">
        <f>分析係数表!G9</f>
        <v>0.24981720692176457</v>
      </c>
      <c r="K6" s="102">
        <f t="shared" si="2"/>
        <v>1.5566039688587122E-3</v>
      </c>
      <c r="L6" s="70"/>
      <c r="M6" s="71"/>
      <c r="N6" s="72">
        <f>分析係数表!H9</f>
        <v>5.1224917855464795E-4</v>
      </c>
      <c r="O6" s="73">
        <f t="shared" si="3"/>
        <v>1.7909057443352451E-2</v>
      </c>
      <c r="P6" s="67">
        <f>分析係数表!C9</f>
        <v>0.42124201973302378</v>
      </c>
      <c r="Q6" s="73">
        <f t="shared" si="4"/>
        <v>7.5440475289525293E-3</v>
      </c>
      <c r="R6" s="74">
        <v>9.9801492129418731E-3</v>
      </c>
      <c r="S6" s="75">
        <f t="shared" si="5"/>
        <v>1.6211121002431918E-2</v>
      </c>
      <c r="T6" s="76">
        <f>分析係数表!F9</f>
        <v>0.68072142334876917</v>
      </c>
      <c r="U6" s="77">
        <f t="shared" si="6"/>
        <v>1.1035257362854581E-2</v>
      </c>
      <c r="V6" s="78">
        <f>分析係数表!D9</f>
        <v>0.14428466975383866</v>
      </c>
      <c r="W6" s="158">
        <f t="shared" si="7"/>
        <v>0</v>
      </c>
      <c r="X6" s="67">
        <f>分析係数表!E9</f>
        <v>9.1640263222032656E-2</v>
      </c>
      <c r="Y6" s="157">
        <f t="shared" si="8"/>
        <v>0</v>
      </c>
    </row>
    <row r="7" spans="1:25" x14ac:dyDescent="0.15">
      <c r="A7" s="6" t="s">
        <v>218</v>
      </c>
      <c r="B7" s="5" t="s">
        <v>264</v>
      </c>
      <c r="C7" s="81"/>
      <c r="D7" s="98">
        <f>投入係数表!AK7</f>
        <v>0</v>
      </c>
      <c r="E7" s="101">
        <f t="shared" si="9"/>
        <v>0</v>
      </c>
      <c r="F7" s="76">
        <f>分析係数表!C10</f>
        <v>0.36396764732023823</v>
      </c>
      <c r="G7" s="101">
        <f t="shared" si="0"/>
        <v>0</v>
      </c>
      <c r="H7" s="101">
        <v>3.8444800582816247E-3</v>
      </c>
      <c r="I7" s="101">
        <f t="shared" si="1"/>
        <v>3.8444800582816247E-3</v>
      </c>
      <c r="J7" s="76">
        <f>分析係数表!G10</f>
        <v>0.17997125059894586</v>
      </c>
      <c r="K7" s="102">
        <f t="shared" si="2"/>
        <v>6.9189588399165233E-4</v>
      </c>
      <c r="L7" s="70"/>
      <c r="M7" s="71"/>
      <c r="N7" s="72">
        <f>分析係数表!H10</f>
        <v>1.1645238378928864E-3</v>
      </c>
      <c r="O7" s="73">
        <f t="shared" si="3"/>
        <v>4.0713631529527269E-2</v>
      </c>
      <c r="P7" s="67">
        <f>分析係数表!C10</f>
        <v>0.36396764732023823</v>
      </c>
      <c r="Q7" s="73">
        <f t="shared" si="4"/>
        <v>1.4818444681665113E-2</v>
      </c>
      <c r="R7" s="74">
        <v>3.0286978591671409E-2</v>
      </c>
      <c r="S7" s="75">
        <f t="shared" si="5"/>
        <v>3.4131458649953032E-2</v>
      </c>
      <c r="T7" s="76">
        <f>分析係数表!F10</f>
        <v>0.526018207954001</v>
      </c>
      <c r="U7" s="77">
        <f t="shared" si="6"/>
        <v>1.7953768713904382E-2</v>
      </c>
      <c r="V7" s="78">
        <f>分析係数表!D10</f>
        <v>9.5927168183996173E-2</v>
      </c>
      <c r="W7" s="158">
        <f t="shared" si="7"/>
        <v>0</v>
      </c>
      <c r="X7" s="67">
        <f>分析係数表!E10</f>
        <v>2.9611883085769047E-2</v>
      </c>
      <c r="Y7" s="157">
        <f t="shared" si="8"/>
        <v>0</v>
      </c>
    </row>
    <row r="8" spans="1:25" x14ac:dyDescent="0.15">
      <c r="A8" s="6" t="s">
        <v>219</v>
      </c>
      <c r="B8" s="5" t="s">
        <v>27</v>
      </c>
      <c r="C8" s="81"/>
      <c r="D8" s="98">
        <f>投入係数表!AK8</f>
        <v>3.4564999481525006E-5</v>
      </c>
      <c r="E8" s="101">
        <f t="shared" si="9"/>
        <v>3.4564999481525006E-3</v>
      </c>
      <c r="F8" s="76">
        <f>分析係数表!C11</f>
        <v>1.3444674968404846E-2</v>
      </c>
      <c r="G8" s="101">
        <f t="shared" si="0"/>
        <v>4.6471518331218573E-5</v>
      </c>
      <c r="H8" s="101">
        <v>4.1367829856804568E-3</v>
      </c>
      <c r="I8" s="101">
        <f t="shared" si="1"/>
        <v>4.1367829856804568E-3</v>
      </c>
      <c r="J8" s="76">
        <f>分析係数表!G11</f>
        <v>0.34123955862637928</v>
      </c>
      <c r="K8" s="102">
        <f t="shared" si="2"/>
        <v>1.4116340001667147E-3</v>
      </c>
      <c r="L8" s="70"/>
      <c r="M8" s="71"/>
      <c r="N8" s="72">
        <f>分析係数表!H11</f>
        <v>-1.9911880294914216E-5</v>
      </c>
      <c r="O8" s="73">
        <f t="shared" si="3"/>
        <v>-6.9615144920868468E-4</v>
      </c>
      <c r="P8" s="67">
        <f>分析係数表!C11</f>
        <v>1.3444674968404846E-2</v>
      </c>
      <c r="Q8" s="73">
        <f t="shared" si="4"/>
        <v>-9.3595299633947608E-6</v>
      </c>
      <c r="R8" s="74">
        <v>3.3466315531232901E-2</v>
      </c>
      <c r="S8" s="75">
        <f t="shared" si="5"/>
        <v>3.7603098516913361E-2</v>
      </c>
      <c r="T8" s="76">
        <f>分析係数表!F11</f>
        <v>0.57409508095287198</v>
      </c>
      <c r="U8" s="77">
        <f t="shared" si="6"/>
        <v>2.1587753887146198E-2</v>
      </c>
      <c r="V8" s="78">
        <f>分析係数表!D11</f>
        <v>2.1656182324430236E-2</v>
      </c>
      <c r="W8" s="158">
        <f t="shared" si="7"/>
        <v>0</v>
      </c>
      <c r="X8" s="67">
        <f>分析係数表!E11</f>
        <v>1.1962462617304321E-2</v>
      </c>
      <c r="Y8" s="157">
        <f t="shared" si="8"/>
        <v>0</v>
      </c>
    </row>
    <row r="9" spans="1:25" x14ac:dyDescent="0.15">
      <c r="A9" s="6" t="s">
        <v>220</v>
      </c>
      <c r="B9" s="5" t="s">
        <v>188</v>
      </c>
      <c r="C9" s="81"/>
      <c r="D9" s="98">
        <f>投入係数表!AK9</f>
        <v>1.5899899761501503E-3</v>
      </c>
      <c r="E9" s="101">
        <f t="shared" si="9"/>
        <v>0.15899899761501501</v>
      </c>
      <c r="F9" s="76">
        <f>分析係数表!C12</f>
        <v>0.28285269962977577</v>
      </c>
      <c r="G9" s="101">
        <f t="shared" si="0"/>
        <v>4.4973295713835279E-2</v>
      </c>
      <c r="H9" s="101">
        <v>6.278585928275536E-2</v>
      </c>
      <c r="I9" s="101">
        <f t="shared" si="1"/>
        <v>6.278585928275536E-2</v>
      </c>
      <c r="J9" s="76">
        <f>分析係数表!G12</f>
        <v>0.13743688539340115</v>
      </c>
      <c r="K9" s="102">
        <f t="shared" si="2"/>
        <v>8.6290929465702611E-3</v>
      </c>
      <c r="L9" s="70"/>
      <c r="M9" s="71"/>
      <c r="N9" s="72">
        <f>分析係数表!H12</f>
        <v>7.6503049889858399E-2</v>
      </c>
      <c r="O9" s="73">
        <f t="shared" si="3"/>
        <v>2.6746700091056703</v>
      </c>
      <c r="P9" s="67">
        <f>分析係数表!C12</f>
        <v>0.28285269962977577</v>
      </c>
      <c r="Q9" s="73">
        <f t="shared" si="4"/>
        <v>0.75653763269433583</v>
      </c>
      <c r="R9" s="74">
        <v>0.92113257238570323</v>
      </c>
      <c r="S9" s="75">
        <f t="shared" si="5"/>
        <v>0.9839184316684586</v>
      </c>
      <c r="T9" s="76">
        <f>分析係数表!F12</f>
        <v>0.33885954419874881</v>
      </c>
      <c r="U9" s="77">
        <f t="shared" si="6"/>
        <v>0.33341015128392165</v>
      </c>
      <c r="V9" s="78">
        <f>分析係数表!D12</f>
        <v>4.3897068941791663E-2</v>
      </c>
      <c r="W9" s="158">
        <f t="shared" si="7"/>
        <v>0</v>
      </c>
      <c r="X9" s="67">
        <f>分析係数表!E12</f>
        <v>4.5190587587725331E-2</v>
      </c>
      <c r="Y9" s="157">
        <f t="shared" si="8"/>
        <v>0</v>
      </c>
    </row>
    <row r="10" spans="1:25" x14ac:dyDescent="0.15">
      <c r="A10" s="6" t="s">
        <v>221</v>
      </c>
      <c r="B10" s="5" t="s">
        <v>28</v>
      </c>
      <c r="C10" s="81"/>
      <c r="D10" s="98">
        <f>投入係数表!AK10</f>
        <v>2.7098959593515607E-2</v>
      </c>
      <c r="E10" s="101">
        <f t="shared" si="9"/>
        <v>2.7098959593515608</v>
      </c>
      <c r="F10" s="76">
        <f>分析係数表!C13</f>
        <v>8.2857707463935726E-2</v>
      </c>
      <c r="G10" s="101">
        <f t="shared" si="0"/>
        <v>0.2245357666576531</v>
      </c>
      <c r="H10" s="101">
        <v>0.23474045571208282</v>
      </c>
      <c r="I10" s="101">
        <f t="shared" si="1"/>
        <v>0.23474045571208282</v>
      </c>
      <c r="J10" s="76">
        <f>分析係数表!G13</f>
        <v>0.24536311575828371</v>
      </c>
      <c r="K10" s="102">
        <f t="shared" si="2"/>
        <v>5.7596649608036045E-2</v>
      </c>
      <c r="L10" s="70"/>
      <c r="M10" s="71"/>
      <c r="N10" s="72">
        <f>分析係数表!H13</f>
        <v>1.5229376832013421E-2</v>
      </c>
      <c r="O10" s="73">
        <f t="shared" si="3"/>
        <v>0.53244357615283588</v>
      </c>
      <c r="P10" s="67">
        <f>分析係数表!C13</f>
        <v>8.2857707463935726E-2</v>
      </c>
      <c r="Q10" s="73">
        <f t="shared" si="4"/>
        <v>4.411705407392346E-2</v>
      </c>
      <c r="R10" s="74">
        <v>4.8857461001601821E-2</v>
      </c>
      <c r="S10" s="75">
        <f t="shared" si="5"/>
        <v>0.28359791671368462</v>
      </c>
      <c r="T10" s="76">
        <f>分析係数表!F13</f>
        <v>0.38525314111513148</v>
      </c>
      <c r="U10" s="77">
        <f t="shared" si="6"/>
        <v>0.10925698822765445</v>
      </c>
      <c r="V10" s="78">
        <f>分析係数表!D13</f>
        <v>0.14541724835465397</v>
      </c>
      <c r="W10" s="158">
        <f t="shared" si="7"/>
        <v>0</v>
      </c>
      <c r="X10" s="67">
        <f>分析係数表!E13</f>
        <v>0.13461921992079545</v>
      </c>
      <c r="Y10" s="157">
        <f t="shared" si="8"/>
        <v>0</v>
      </c>
    </row>
    <row r="11" spans="1:25" x14ac:dyDescent="0.15">
      <c r="A11" s="6" t="s">
        <v>222</v>
      </c>
      <c r="B11" s="5" t="s">
        <v>265</v>
      </c>
      <c r="C11" s="81"/>
      <c r="D11" s="98">
        <f>投入係数表!AK11</f>
        <v>1.946009470809858E-2</v>
      </c>
      <c r="E11" s="101">
        <f t="shared" si="9"/>
        <v>1.9460094708098581</v>
      </c>
      <c r="F11" s="76">
        <f>分析係数表!C14</f>
        <v>0.18904232356765083</v>
      </c>
      <c r="G11" s="101">
        <f t="shared" si="0"/>
        <v>0.36787815204655017</v>
      </c>
      <c r="H11" s="101">
        <v>0.50839813459302641</v>
      </c>
      <c r="I11" s="101">
        <f t="shared" si="1"/>
        <v>0.50839813459302641</v>
      </c>
      <c r="J11" s="76">
        <f>分析係数表!G14</f>
        <v>0.16324783844948645</v>
      </c>
      <c r="K11" s="102">
        <f t="shared" si="2"/>
        <v>8.2994896544062641E-2</v>
      </c>
      <c r="L11" s="70"/>
      <c r="M11" s="71"/>
      <c r="N11" s="72">
        <f>分析係数表!H14</f>
        <v>1.012936620163862E-3</v>
      </c>
      <c r="O11" s="73">
        <f t="shared" si="3"/>
        <v>3.5413897916196639E-2</v>
      </c>
      <c r="P11" s="67">
        <f>分析係数表!C14</f>
        <v>0.18904232356765083</v>
      </c>
      <c r="Q11" s="73">
        <f t="shared" si="4"/>
        <v>6.6947255486654008E-3</v>
      </c>
      <c r="R11" s="74">
        <v>3.8681001616528481E-2</v>
      </c>
      <c r="S11" s="75">
        <f t="shared" si="5"/>
        <v>0.54707913620955484</v>
      </c>
      <c r="T11" s="76">
        <f>分析係数表!F14</f>
        <v>0.31391081065397786</v>
      </c>
      <c r="U11" s="77">
        <f t="shared" si="6"/>
        <v>0.17173405513941933</v>
      </c>
      <c r="V11" s="78">
        <f>分析係数表!D14</f>
        <v>4.3223756745778448E-2</v>
      </c>
      <c r="W11" s="158">
        <f t="shared" si="7"/>
        <v>0</v>
      </c>
      <c r="X11" s="67">
        <f>分析係数表!E14</f>
        <v>3.9473684210526314E-2</v>
      </c>
      <c r="Y11" s="157">
        <f t="shared" si="8"/>
        <v>0</v>
      </c>
    </row>
    <row r="12" spans="1:25" x14ac:dyDescent="0.15">
      <c r="A12" s="6" t="s">
        <v>223</v>
      </c>
      <c r="B12" s="5" t="s">
        <v>29</v>
      </c>
      <c r="C12" s="81"/>
      <c r="D12" s="98">
        <f>投入係数表!AK12</f>
        <v>2.5923749611143757E-3</v>
      </c>
      <c r="E12" s="101">
        <f t="shared" si="9"/>
        <v>0.25923749611143759</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0.23703956845555713</v>
      </c>
      <c r="P12" s="67">
        <f>分析係数表!C15</f>
        <v>0</v>
      </c>
      <c r="Q12" s="73">
        <f t="shared" si="4"/>
        <v>0</v>
      </c>
      <c r="R12" s="74">
        <v>0</v>
      </c>
      <c r="S12" s="75">
        <f t="shared" si="5"/>
        <v>0</v>
      </c>
      <c r="T12" s="76">
        <f>分析係数表!F15</f>
        <v>0.30441701456509634</v>
      </c>
      <c r="U12" s="77">
        <f t="shared" si="6"/>
        <v>0</v>
      </c>
      <c r="V12" s="78">
        <f>分析係数表!D15</f>
        <v>1.6382553541497664E-2</v>
      </c>
      <c r="W12" s="158">
        <f t="shared" si="7"/>
        <v>0</v>
      </c>
      <c r="X12" s="67">
        <f>分析係数表!E15</f>
        <v>1.4846335831041491E-2</v>
      </c>
      <c r="Y12" s="157">
        <f t="shared" si="8"/>
        <v>0</v>
      </c>
    </row>
    <row r="13" spans="1:25" x14ac:dyDescent="0.15">
      <c r="A13" s="6" t="s">
        <v>224</v>
      </c>
      <c r="B13" s="5" t="s">
        <v>30</v>
      </c>
      <c r="C13" s="81"/>
      <c r="D13" s="98">
        <f>投入係数表!AK13</f>
        <v>3.6293249455601256E-3</v>
      </c>
      <c r="E13" s="101">
        <f t="shared" si="9"/>
        <v>0.36293249455601256</v>
      </c>
      <c r="F13" s="76">
        <f>分析係数表!C16</f>
        <v>0.18624360370728099</v>
      </c>
      <c r="G13" s="101">
        <f t="shared" si="0"/>
        <v>6.759385568858492E-2</v>
      </c>
      <c r="H13" s="101">
        <v>9.2219218298468186E-2</v>
      </c>
      <c r="I13" s="101">
        <f t="shared" si="1"/>
        <v>9.2219218298468186E-2</v>
      </c>
      <c r="J13" s="76">
        <f>分析係数表!G16</f>
        <v>3.3443467200273011E-2</v>
      </c>
      <c r="K13" s="102">
        <f t="shared" si="2"/>
        <v>3.0841304023996375E-3</v>
      </c>
      <c r="L13" s="70"/>
      <c r="M13" s="71"/>
      <c r="N13" s="72">
        <f>分析係数表!H16</f>
        <v>1.544069969062719E-2</v>
      </c>
      <c r="O13" s="73">
        <f t="shared" si="3"/>
        <v>0.53983176411379263</v>
      </c>
      <c r="P13" s="67">
        <f>分析係数表!C16</f>
        <v>0.18624360370728099</v>
      </c>
      <c r="Q13" s="73">
        <f t="shared" si="4"/>
        <v>0.10054021314421159</v>
      </c>
      <c r="R13" s="74">
        <v>0.18389770719833115</v>
      </c>
      <c r="S13" s="75">
        <f t="shared" si="5"/>
        <v>0.27611692549679934</v>
      </c>
      <c r="T13" s="76">
        <f>分析係数表!F16</f>
        <v>0.28910915662276826</v>
      </c>
      <c r="U13" s="77">
        <f t="shared" si="6"/>
        <v>7.9827931459651391E-2</v>
      </c>
      <c r="V13" s="78">
        <f>分析係数表!D16</f>
        <v>9.2295282857896288E-3</v>
      </c>
      <c r="W13" s="158">
        <f t="shared" si="7"/>
        <v>0</v>
      </c>
      <c r="X13" s="67">
        <f>分析係数表!E16</f>
        <v>8.9968511021142599E-3</v>
      </c>
      <c r="Y13" s="157">
        <f t="shared" si="8"/>
        <v>0</v>
      </c>
    </row>
    <row r="14" spans="1:25" x14ac:dyDescent="0.15">
      <c r="A14" s="6" t="s">
        <v>2</v>
      </c>
      <c r="B14" s="5" t="s">
        <v>360</v>
      </c>
      <c r="C14" s="81"/>
      <c r="D14" s="98">
        <f>投入係数表!AK14</f>
        <v>8.4684248729736261E-3</v>
      </c>
      <c r="E14" s="101">
        <f t="shared" si="9"/>
        <v>0.84684248729736256</v>
      </c>
      <c r="F14" s="76">
        <f>分析係数表!C17</f>
        <v>8.6758716707685424E-2</v>
      </c>
      <c r="G14" s="101">
        <f t="shared" si="0"/>
        <v>7.3470967451463573E-2</v>
      </c>
      <c r="H14" s="101">
        <v>9.7933314336482016E-2</v>
      </c>
      <c r="I14" s="101">
        <f t="shared" si="1"/>
        <v>9.7933314336482016E-2</v>
      </c>
      <c r="J14" s="76">
        <f>分析係数表!G17</f>
        <v>0.21883055467982124</v>
      </c>
      <c r="K14" s="102">
        <f t="shared" si="2"/>
        <v>2.1430801497885649E-2</v>
      </c>
      <c r="L14" s="70"/>
      <c r="M14" s="71"/>
      <c r="N14" s="72">
        <f>分析係数表!H17</f>
        <v>2.866347284388861E-3</v>
      </c>
      <c r="O14" s="73">
        <f t="shared" si="3"/>
        <v>0.10021212393850823</v>
      </c>
      <c r="P14" s="67">
        <f>分析係数表!C17</f>
        <v>8.6758716707685424E-2</v>
      </c>
      <c r="Q14" s="73">
        <f t="shared" si="4"/>
        <v>8.6942752714564957E-3</v>
      </c>
      <c r="R14" s="74">
        <v>1.8276750662806058E-2</v>
      </c>
      <c r="S14" s="75">
        <f t="shared" si="5"/>
        <v>0.11621006499928807</v>
      </c>
      <c r="T14" s="76">
        <f>分析係数表!F17</f>
        <v>0.34508465775272146</v>
      </c>
      <c r="U14" s="77">
        <f t="shared" si="6"/>
        <v>4.0102310507700842E-2</v>
      </c>
      <c r="V14" s="78">
        <f>分析係数表!D17</f>
        <v>3.6575301819260796E-2</v>
      </c>
      <c r="W14" s="158">
        <f t="shared" si="7"/>
        <v>0</v>
      </c>
      <c r="X14" s="67">
        <f>分析係数表!E17</f>
        <v>3.5787140923168224E-2</v>
      </c>
      <c r="Y14" s="157">
        <f t="shared" si="8"/>
        <v>0</v>
      </c>
    </row>
    <row r="15" spans="1:25" x14ac:dyDescent="0.15">
      <c r="A15" s="6" t="s">
        <v>3</v>
      </c>
      <c r="B15" s="5" t="s">
        <v>31</v>
      </c>
      <c r="C15" s="81"/>
      <c r="D15" s="98">
        <f>投入係数表!AK15</f>
        <v>4.493449932598251E-4</v>
      </c>
      <c r="E15" s="101">
        <f t="shared" si="9"/>
        <v>4.4934499325982508E-2</v>
      </c>
      <c r="F15" s="76">
        <f>分析係数表!C18</f>
        <v>0.36451017494166671</v>
      </c>
      <c r="G15" s="101">
        <f t="shared" si="0"/>
        <v>1.637908221023009E-2</v>
      </c>
      <c r="H15" s="101">
        <v>3.204410255204878E-2</v>
      </c>
      <c r="I15" s="101">
        <f t="shared" si="1"/>
        <v>3.204410255204878E-2</v>
      </c>
      <c r="J15" s="76">
        <f>分析係数表!G18</f>
        <v>0.21601264645713222</v>
      </c>
      <c r="K15" s="102">
        <f t="shared" si="2"/>
        <v>6.9219313956118012E-3</v>
      </c>
      <c r="L15" s="70"/>
      <c r="M15" s="71"/>
      <c r="N15" s="72">
        <f>分析係数表!H18</f>
        <v>4.846294736294444E-4</v>
      </c>
      <c r="O15" s="73">
        <f t="shared" si="3"/>
        <v>1.6943428013804922E-2</v>
      </c>
      <c r="P15" s="67">
        <f>分析係数表!C18</f>
        <v>0.36451017494166671</v>
      </c>
      <c r="Q15" s="73">
        <f t="shared" si="4"/>
        <v>6.1760519094235687E-3</v>
      </c>
      <c r="R15" s="74">
        <v>1.6887179149244657E-2</v>
      </c>
      <c r="S15" s="75">
        <f t="shared" si="5"/>
        <v>4.8931281701293433E-2</v>
      </c>
      <c r="T15" s="76">
        <f>分析係数表!F18</f>
        <v>0.4650429076224129</v>
      </c>
      <c r="U15" s="77">
        <f t="shared" si="6"/>
        <v>2.2755145516060865E-2</v>
      </c>
      <c r="V15" s="78">
        <f>分析係数表!D18</f>
        <v>3.2220569090570951E-2</v>
      </c>
      <c r="W15" s="158">
        <f t="shared" si="7"/>
        <v>0</v>
      </c>
      <c r="X15" s="67">
        <f>分析係数表!E18</f>
        <v>3.2765216929248921E-2</v>
      </c>
      <c r="Y15" s="157">
        <f t="shared" si="8"/>
        <v>0</v>
      </c>
    </row>
    <row r="16" spans="1:25" x14ac:dyDescent="0.15">
      <c r="A16" s="6" t="s">
        <v>4</v>
      </c>
      <c r="B16" s="5" t="s">
        <v>32</v>
      </c>
      <c r="C16" s="81"/>
      <c r="D16" s="98">
        <f>投入係数表!AK16</f>
        <v>0</v>
      </c>
      <c r="E16" s="101">
        <f t="shared" si="9"/>
        <v>0</v>
      </c>
      <c r="F16" s="76">
        <f>分析係数表!C19</f>
        <v>0.20084535872916243</v>
      </c>
      <c r="G16" s="101">
        <f t="shared" si="0"/>
        <v>0</v>
      </c>
      <c r="H16" s="101">
        <v>7.5695536819041249E-3</v>
      </c>
      <c r="I16" s="101">
        <f t="shared" si="1"/>
        <v>7.5695536819041249E-3</v>
      </c>
      <c r="J16" s="76">
        <f>分析係数表!G19</f>
        <v>5.7675100625652016E-2</v>
      </c>
      <c r="K16" s="102">
        <f t="shared" si="2"/>
        <v>4.3657477029509514E-4</v>
      </c>
      <c r="L16" s="70"/>
      <c r="M16" s="71"/>
      <c r="N16" s="72">
        <f>分析係数表!H19</f>
        <v>-1.1304809457757749E-4</v>
      </c>
      <c r="O16" s="73">
        <f t="shared" si="3"/>
        <v>-3.9523437116364031E-3</v>
      </c>
      <c r="P16" s="67">
        <f>分析係数表!C19</f>
        <v>0.20084535872916243</v>
      </c>
      <c r="Q16" s="73">
        <f t="shared" si="4"/>
        <v>-7.9380989058456272E-4</v>
      </c>
      <c r="R16" s="74">
        <v>1.9647214586281533E-3</v>
      </c>
      <c r="S16" s="75">
        <f t="shared" si="5"/>
        <v>9.5342751405322786E-3</v>
      </c>
      <c r="T16" s="76">
        <f>分析係数表!F19</f>
        <v>0.24248712237187039</v>
      </c>
      <c r="U16" s="77">
        <f t="shared" si="6"/>
        <v>2.3119389427293325E-3</v>
      </c>
      <c r="V16" s="78">
        <f>分析係数表!D19</f>
        <v>7.3785483068795456E-3</v>
      </c>
      <c r="W16" s="158">
        <f t="shared" si="7"/>
        <v>0</v>
      </c>
      <c r="X16" s="67">
        <f>分析係数表!E19</f>
        <v>8.3435495944996062E-3</v>
      </c>
      <c r="Y16" s="157">
        <f t="shared" si="8"/>
        <v>0</v>
      </c>
    </row>
    <row r="17" spans="1:25" x14ac:dyDescent="0.15">
      <c r="A17" s="6" t="s">
        <v>5</v>
      </c>
      <c r="B17" s="5" t="s">
        <v>33</v>
      </c>
      <c r="C17" s="81"/>
      <c r="D17" s="98">
        <f>投入係数表!AK17</f>
        <v>2.0738999688915005E-4</v>
      </c>
      <c r="E17" s="101">
        <f t="shared" si="9"/>
        <v>2.0738999688915006E-2</v>
      </c>
      <c r="F17" s="76">
        <f>分析係数表!C20</f>
        <v>4.0655503382211911E-2</v>
      </c>
      <c r="G17" s="101">
        <f t="shared" si="0"/>
        <v>8.4315447199637583E-4</v>
      </c>
      <c r="H17" s="101">
        <v>2.2627471014680508E-3</v>
      </c>
      <c r="I17" s="101">
        <f t="shared" si="1"/>
        <v>2.2627471014680508E-3</v>
      </c>
      <c r="J17" s="76">
        <f>分析係数表!G20</f>
        <v>0.10009738747512385</v>
      </c>
      <c r="K17" s="102">
        <f t="shared" si="2"/>
        <v>2.2649507337386087E-4</v>
      </c>
      <c r="L17" s="70"/>
      <c r="M17" s="71"/>
      <c r="N17" s="72">
        <f>分析係数表!H20</f>
        <v>5.4629207067175944E-4</v>
      </c>
      <c r="O17" s="73">
        <f t="shared" si="3"/>
        <v>1.9099251856515689E-2</v>
      </c>
      <c r="P17" s="67">
        <f>分析係数表!C20</f>
        <v>4.0655503382211911E-2</v>
      </c>
      <c r="Q17" s="73">
        <f t="shared" si="4"/>
        <v>7.7648969845029077E-4</v>
      </c>
      <c r="R17" s="74">
        <v>1.4206966049616697E-3</v>
      </c>
      <c r="S17" s="75">
        <f t="shared" si="5"/>
        <v>3.6834437064297205E-3</v>
      </c>
      <c r="T17" s="76">
        <f>分析係数表!F20</f>
        <v>0.22636236609222171</v>
      </c>
      <c r="U17" s="77">
        <f t="shared" si="6"/>
        <v>8.3379303275493439E-4</v>
      </c>
      <c r="V17" s="78">
        <f>分析係数表!D20</f>
        <v>2.4840863219996893E-2</v>
      </c>
      <c r="W17" s="158">
        <f t="shared" si="7"/>
        <v>0</v>
      </c>
      <c r="X17" s="67">
        <f>分析係数表!E20</f>
        <v>2.6336960663928526E-2</v>
      </c>
      <c r="Y17" s="157">
        <f t="shared" si="8"/>
        <v>0</v>
      </c>
    </row>
    <row r="18" spans="1:25" x14ac:dyDescent="0.15">
      <c r="A18" s="6" t="s">
        <v>6</v>
      </c>
      <c r="B18" s="5" t="s">
        <v>34</v>
      </c>
      <c r="C18" s="81"/>
      <c r="D18" s="98">
        <f>投入係数表!AK18</f>
        <v>2.6269399605959006E-3</v>
      </c>
      <c r="E18" s="101">
        <f t="shared" si="9"/>
        <v>0.26269399605959004</v>
      </c>
      <c r="F18" s="76">
        <f>分析係数表!C21</f>
        <v>0.20026093416848378</v>
      </c>
      <c r="G18" s="101">
        <f t="shared" si="0"/>
        <v>5.2607345051345497E-2</v>
      </c>
      <c r="H18" s="101">
        <v>6.8146003245273298E-2</v>
      </c>
      <c r="I18" s="101">
        <f t="shared" si="1"/>
        <v>6.8146003245273298E-2</v>
      </c>
      <c r="J18" s="76">
        <f>分析係数表!G21</f>
        <v>0.28530595433635869</v>
      </c>
      <c r="K18" s="102">
        <f t="shared" si="2"/>
        <v>1.9442460490101295E-2</v>
      </c>
      <c r="L18" s="70"/>
      <c r="M18" s="71"/>
      <c r="N18" s="72">
        <f>分析係数表!H21</f>
        <v>9.3136214282663271E-4</v>
      </c>
      <c r="O18" s="73">
        <f t="shared" si="3"/>
        <v>3.2561922624277186E-2</v>
      </c>
      <c r="P18" s="67">
        <f>分析係数表!C21</f>
        <v>0.20026093416848378</v>
      </c>
      <c r="Q18" s="73">
        <f t="shared" si="4"/>
        <v>6.5208810430596358E-3</v>
      </c>
      <c r="R18" s="74">
        <v>1.9350826154483133E-2</v>
      </c>
      <c r="S18" s="75">
        <f t="shared" si="5"/>
        <v>8.7496829399756434E-2</v>
      </c>
      <c r="T18" s="76">
        <f>分析係数表!F21</f>
        <v>0.42843035575162391</v>
      </c>
      <c r="U18" s="77">
        <f t="shared" si="6"/>
        <v>3.7486297746876798E-2</v>
      </c>
      <c r="V18" s="78">
        <f>分析係数表!D21</f>
        <v>6.0977485770431279E-2</v>
      </c>
      <c r="W18" s="158">
        <f t="shared" si="7"/>
        <v>0</v>
      </c>
      <c r="X18" s="67">
        <f>分析係数表!E21</f>
        <v>5.1608549154661891E-2</v>
      </c>
      <c r="Y18" s="157">
        <f t="shared" si="8"/>
        <v>0</v>
      </c>
    </row>
    <row r="19" spans="1:25" x14ac:dyDescent="0.15">
      <c r="A19" s="6" t="s">
        <v>7</v>
      </c>
      <c r="B19" s="5" t="s">
        <v>266</v>
      </c>
      <c r="C19" s="81"/>
      <c r="D19" s="98">
        <f>投入係数表!AK19</f>
        <v>0</v>
      </c>
      <c r="E19" s="101">
        <f t="shared" si="9"/>
        <v>0</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1.5158136394060068E-3</v>
      </c>
      <c r="P19" s="67">
        <f>分析係数表!C22</f>
        <v>0</v>
      </c>
      <c r="Q19" s="73">
        <f t="shared" si="4"/>
        <v>0</v>
      </c>
      <c r="R19" s="74">
        <v>0</v>
      </c>
      <c r="S19" s="75">
        <f t="shared" si="5"/>
        <v>0</v>
      </c>
      <c r="T19" s="76">
        <f>分析係数表!F22</f>
        <v>0.41838413471300051</v>
      </c>
      <c r="U19" s="77">
        <f t="shared" si="6"/>
        <v>0</v>
      </c>
      <c r="V19" s="78">
        <f>分析係数表!D22</f>
        <v>3.026450367845886E-2</v>
      </c>
      <c r="W19" s="158">
        <f t="shared" si="7"/>
        <v>0</v>
      </c>
      <c r="X19" s="67">
        <f>分析係数表!E22</f>
        <v>3.1513111329121969E-2</v>
      </c>
      <c r="Y19" s="157">
        <f t="shared" si="8"/>
        <v>0</v>
      </c>
    </row>
    <row r="20" spans="1:25" x14ac:dyDescent="0.15">
      <c r="A20" s="6" t="s">
        <v>8</v>
      </c>
      <c r="B20" s="5" t="s">
        <v>267</v>
      </c>
      <c r="C20" s="81"/>
      <c r="D20" s="98">
        <f>投入係数表!AK20</f>
        <v>0</v>
      </c>
      <c r="E20" s="101">
        <f t="shared" si="9"/>
        <v>0</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7.9720569183575171E-4</v>
      </c>
      <c r="P20" s="67">
        <f>分析係数表!C23</f>
        <v>0</v>
      </c>
      <c r="Q20" s="73">
        <f t="shared" si="4"/>
        <v>0</v>
      </c>
      <c r="R20" s="74">
        <v>0</v>
      </c>
      <c r="S20" s="75">
        <f t="shared" si="5"/>
        <v>0</v>
      </c>
      <c r="T20" s="76">
        <f>分析係数表!F23</f>
        <v>0.44514084879880428</v>
      </c>
      <c r="U20" s="77">
        <f t="shared" si="6"/>
        <v>0</v>
      </c>
      <c r="V20" s="78">
        <f>分析係数表!D23</f>
        <v>3.0368931406207365E-2</v>
      </c>
      <c r="W20" s="158">
        <f t="shared" si="7"/>
        <v>0</v>
      </c>
      <c r="X20" s="67">
        <f>分析係数表!E23</f>
        <v>2.9261200503365954E-2</v>
      </c>
      <c r="Y20" s="157">
        <f t="shared" si="8"/>
        <v>0</v>
      </c>
    </row>
    <row r="21" spans="1:25" x14ac:dyDescent="0.15">
      <c r="A21" s="6" t="s">
        <v>9</v>
      </c>
      <c r="B21" s="5" t="s">
        <v>268</v>
      </c>
      <c r="C21" s="81"/>
      <c r="D21" s="98">
        <f>投入係数表!AK21</f>
        <v>0</v>
      </c>
      <c r="E21" s="101">
        <f t="shared" si="9"/>
        <v>0</v>
      </c>
      <c r="F21" s="76">
        <f>分析係数表!C24</f>
        <v>0.65025853558407531</v>
      </c>
      <c r="G21" s="101">
        <f t="shared" si="0"/>
        <v>0</v>
      </c>
      <c r="H21" s="101">
        <v>4.3715780737262407E-2</v>
      </c>
      <c r="I21" s="101">
        <f t="shared" si="1"/>
        <v>4.3715780737262407E-2</v>
      </c>
      <c r="J21" s="76">
        <f>分析係数表!G24</f>
        <v>0.20860957299762456</v>
      </c>
      <c r="K21" s="102">
        <f t="shared" si="2"/>
        <v>9.1195303528580924E-3</v>
      </c>
      <c r="L21" s="70"/>
      <c r="M21" s="71"/>
      <c r="N21" s="72">
        <f>分析係数表!H24</f>
        <v>1.012294301444671E-3</v>
      </c>
      <c r="O21" s="73">
        <f t="shared" si="3"/>
        <v>3.5391441417835061E-2</v>
      </c>
      <c r="P21" s="67">
        <f>分析係数表!C24</f>
        <v>0.65025853558407531</v>
      </c>
      <c r="Q21" s="73">
        <f t="shared" si="4"/>
        <v>2.3013586868571016E-2</v>
      </c>
      <c r="R21" s="74">
        <v>4.8024268060040717E-2</v>
      </c>
      <c r="S21" s="75">
        <f t="shared" si="5"/>
        <v>9.1740048797303131E-2</v>
      </c>
      <c r="T21" s="76">
        <f>分析係数表!F24</f>
        <v>0.3934811577649211</v>
      </c>
      <c r="U21" s="77">
        <f t="shared" si="6"/>
        <v>3.6097980614173193E-2</v>
      </c>
      <c r="V21" s="78">
        <f>分析係数表!D24</f>
        <v>3.4084043072695518E-2</v>
      </c>
      <c r="W21" s="158">
        <f t="shared" si="7"/>
        <v>0</v>
      </c>
      <c r="X21" s="67">
        <f>分析係数表!E24</f>
        <v>3.4423393671525172E-2</v>
      </c>
      <c r="Y21" s="157">
        <f t="shared" si="8"/>
        <v>0</v>
      </c>
    </row>
    <row r="22" spans="1:25" x14ac:dyDescent="0.15">
      <c r="A22" s="6" t="s">
        <v>10</v>
      </c>
      <c r="B22" s="5" t="s">
        <v>269</v>
      </c>
      <c r="C22" s="81"/>
      <c r="D22" s="98">
        <f>投入係数表!AK22</f>
        <v>0</v>
      </c>
      <c r="E22" s="101">
        <f t="shared" si="9"/>
        <v>0</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1.5057082151433003E-2</v>
      </c>
      <c r="P22" s="67">
        <f>分析係数表!C25</f>
        <v>0</v>
      </c>
      <c r="Q22" s="73">
        <f t="shared" si="4"/>
        <v>0</v>
      </c>
      <c r="R22" s="74">
        <v>0</v>
      </c>
      <c r="S22" s="75">
        <f t="shared" si="5"/>
        <v>0</v>
      </c>
      <c r="T22" s="76">
        <f>分析係数表!F25</f>
        <v>0.35048596602779541</v>
      </c>
      <c r="U22" s="77">
        <f t="shared" si="6"/>
        <v>0</v>
      </c>
      <c r="V22" s="78">
        <f>分析係数表!D25</f>
        <v>2.3003905895176674E-2</v>
      </c>
      <c r="W22" s="158">
        <f t="shared" si="7"/>
        <v>0</v>
      </c>
      <c r="X22" s="67">
        <f>分析係数表!E25</f>
        <v>2.2123944045780726E-2</v>
      </c>
      <c r="Y22" s="157">
        <f t="shared" si="8"/>
        <v>0</v>
      </c>
    </row>
    <row r="23" spans="1:25" x14ac:dyDescent="0.15">
      <c r="A23" s="6" t="s">
        <v>11</v>
      </c>
      <c r="B23" s="5" t="s">
        <v>35</v>
      </c>
      <c r="C23" s="81"/>
      <c r="D23" s="98">
        <f>投入係数表!AK23</f>
        <v>0</v>
      </c>
      <c r="E23" s="101">
        <f t="shared" si="9"/>
        <v>0</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0.33834083256460151</v>
      </c>
      <c r="P23" s="67">
        <f>分析係数表!C26</f>
        <v>0</v>
      </c>
      <c r="Q23" s="73">
        <f t="shared" si="4"/>
        <v>0</v>
      </c>
      <c r="R23" s="74">
        <v>0</v>
      </c>
      <c r="S23" s="75">
        <f t="shared" si="5"/>
        <v>0</v>
      </c>
      <c r="T23" s="76">
        <f>分析係数表!F26</f>
        <v>0.33616183802743088</v>
      </c>
      <c r="U23" s="77">
        <f t="shared" si="6"/>
        <v>0</v>
      </c>
      <c r="V23" s="78">
        <f>分析係数表!D26</f>
        <v>2.7602951782442934E-2</v>
      </c>
      <c r="W23" s="158">
        <f t="shared" si="7"/>
        <v>0</v>
      </c>
      <c r="X23" s="67">
        <f>分析係数表!E26</f>
        <v>3.0142035365695308E-2</v>
      </c>
      <c r="Y23" s="157">
        <f t="shared" si="8"/>
        <v>0</v>
      </c>
    </row>
    <row r="24" spans="1:25" x14ac:dyDescent="0.15">
      <c r="A24" s="6" t="s">
        <v>12</v>
      </c>
      <c r="B24" s="5" t="s">
        <v>361</v>
      </c>
      <c r="C24" s="81"/>
      <c r="D24" s="98">
        <f>投入係数表!AK24</f>
        <v>0</v>
      </c>
      <c r="E24" s="101">
        <f t="shared" si="9"/>
        <v>0</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0.31595170369811582</v>
      </c>
      <c r="P24" s="67">
        <f>分析係数表!C27</f>
        <v>0</v>
      </c>
      <c r="Q24" s="73">
        <f t="shared" si="4"/>
        <v>0</v>
      </c>
      <c r="R24" s="74">
        <v>0</v>
      </c>
      <c r="S24" s="75">
        <f t="shared" si="5"/>
        <v>0</v>
      </c>
      <c r="T24" s="76">
        <f>分析係数表!F27</f>
        <v>0.32350039213702025</v>
      </c>
      <c r="U24" s="77">
        <f t="shared" si="6"/>
        <v>0</v>
      </c>
      <c r="V24" s="78">
        <f>分析係数表!D27</f>
        <v>1.8544286184127304E-2</v>
      </c>
      <c r="W24" s="158">
        <f t="shared" si="7"/>
        <v>0</v>
      </c>
      <c r="X24" s="67">
        <f>分析係数表!E27</f>
        <v>2.1504288208060312E-2</v>
      </c>
      <c r="Y24" s="157">
        <f t="shared" si="8"/>
        <v>0</v>
      </c>
    </row>
    <row r="25" spans="1:25" x14ac:dyDescent="0.15">
      <c r="A25" s="6" t="s">
        <v>13</v>
      </c>
      <c r="B25" s="5" t="s">
        <v>189</v>
      </c>
      <c r="C25" s="81"/>
      <c r="D25" s="98">
        <f>投入係数表!AK25</f>
        <v>0</v>
      </c>
      <c r="E25" s="101">
        <f t="shared" si="9"/>
        <v>0</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0.25680128701373917</v>
      </c>
      <c r="P25" s="67">
        <f>分析係数表!C28</f>
        <v>0</v>
      </c>
      <c r="Q25" s="73">
        <f t="shared" si="4"/>
        <v>0</v>
      </c>
      <c r="R25" s="74">
        <v>0</v>
      </c>
      <c r="S25" s="75">
        <f t="shared" si="5"/>
        <v>0</v>
      </c>
      <c r="T25" s="76">
        <f>分析係数表!F28</f>
        <v>0.21398822818403973</v>
      </c>
      <c r="U25" s="77">
        <f t="shared" si="6"/>
        <v>0</v>
      </c>
      <c r="V25" s="78">
        <f>分析係数表!D28</f>
        <v>4.8519326273747276E-2</v>
      </c>
      <c r="W25" s="158">
        <f t="shared" si="7"/>
        <v>0</v>
      </c>
      <c r="X25" s="67">
        <f>分析係数表!E28</f>
        <v>4.7520824027117221E-2</v>
      </c>
      <c r="Y25" s="157">
        <f t="shared" si="8"/>
        <v>0</v>
      </c>
    </row>
    <row r="26" spans="1:25" x14ac:dyDescent="0.15">
      <c r="A26" s="6" t="s">
        <v>14</v>
      </c>
      <c r="B26" s="5" t="s">
        <v>50</v>
      </c>
      <c r="C26" s="81"/>
      <c r="D26" s="98">
        <f>投入係数表!AK26</f>
        <v>5.0741419238878711E-2</v>
      </c>
      <c r="E26" s="101">
        <f t="shared" si="9"/>
        <v>5.0741419238878711</v>
      </c>
      <c r="F26" s="76">
        <f>分析係数表!C29</f>
        <v>0.21798273531536294</v>
      </c>
      <c r="G26" s="101">
        <f t="shared" si="0"/>
        <v>1.1060753359474362</v>
      </c>
      <c r="H26" s="101">
        <v>1.1709953751261537</v>
      </c>
      <c r="I26" s="101">
        <f t="shared" si="1"/>
        <v>1.1709953751261537</v>
      </c>
      <c r="J26" s="76">
        <f>分析係数表!G29</f>
        <v>0.25500731246508535</v>
      </c>
      <c r="K26" s="102">
        <f t="shared" si="2"/>
        <v>0.29861238351996489</v>
      </c>
      <c r="L26" s="70"/>
      <c r="M26" s="71"/>
      <c r="N26" s="72">
        <f>分析係数表!H29</f>
        <v>1.0983971257521954E-2</v>
      </c>
      <c r="O26" s="73">
        <f t="shared" si="3"/>
        <v>0.38401735023203587</v>
      </c>
      <c r="P26" s="67">
        <f>分析係数表!C29</f>
        <v>0.21798273531536294</v>
      </c>
      <c r="Q26" s="73">
        <f t="shared" si="4"/>
        <v>8.3709152412136903E-2</v>
      </c>
      <c r="R26" s="74">
        <v>0.12910868761768837</v>
      </c>
      <c r="S26" s="75">
        <f t="shared" si="5"/>
        <v>1.300104062743842</v>
      </c>
      <c r="T26" s="76">
        <f>分析係数表!F29</f>
        <v>0.40506035137493174</v>
      </c>
      <c r="U26" s="77">
        <f t="shared" si="6"/>
        <v>0.52662060847899694</v>
      </c>
      <c r="V26" s="78">
        <f>分析係数表!D29</f>
        <v>7.067670116811138E-2</v>
      </c>
      <c r="W26" s="158">
        <f t="shared" si="7"/>
        <v>0</v>
      </c>
      <c r="X26" s="67">
        <f>分析係数表!E29</f>
        <v>5.1745890269086159E-2</v>
      </c>
      <c r="Y26" s="157">
        <f t="shared" si="8"/>
        <v>0</v>
      </c>
    </row>
    <row r="27" spans="1:25" x14ac:dyDescent="0.15">
      <c r="A27" s="6" t="s">
        <v>15</v>
      </c>
      <c r="B27" s="5" t="s">
        <v>36</v>
      </c>
      <c r="C27" s="81"/>
      <c r="D27" s="98">
        <f>投入係数表!AK27</f>
        <v>1.7973799730393004E-3</v>
      </c>
      <c r="E27" s="101">
        <f t="shared" si="9"/>
        <v>0.17973799730393003</v>
      </c>
      <c r="F27" s="76">
        <f>分析係数表!C30</f>
        <v>1</v>
      </c>
      <c r="G27" s="101">
        <f t="shared" si="0"/>
        <v>0.17973799730393003</v>
      </c>
      <c r="H27" s="101">
        <v>0.25644912571075518</v>
      </c>
      <c r="I27" s="101">
        <f t="shared" si="1"/>
        <v>0.25644912571075518</v>
      </c>
      <c r="J27" s="76">
        <f>分析係数表!G30</f>
        <v>0.34480244300890089</v>
      </c>
      <c r="K27" s="102">
        <f t="shared" si="2"/>
        <v>8.8424285052565124E-2</v>
      </c>
      <c r="L27" s="70"/>
      <c r="M27" s="71"/>
      <c r="N27" s="72">
        <f>分析係数表!H30</f>
        <v>0</v>
      </c>
      <c r="O27" s="73">
        <f t="shared" si="3"/>
        <v>0</v>
      </c>
      <c r="P27" s="67">
        <f>分析係数表!C30</f>
        <v>1</v>
      </c>
      <c r="Q27" s="73">
        <f t="shared" si="4"/>
        <v>0</v>
      </c>
      <c r="R27" s="74">
        <v>0.21435326343492397</v>
      </c>
      <c r="S27" s="75">
        <f t="shared" si="5"/>
        <v>0.47080238914567918</v>
      </c>
      <c r="T27" s="76">
        <f>分析係数表!F30</f>
        <v>0.4506615325054556</v>
      </c>
      <c r="U27" s="77">
        <f t="shared" si="6"/>
        <v>0.21217252619962165</v>
      </c>
      <c r="V27" s="78">
        <f>分析係数表!D30</f>
        <v>9.0118070661845004E-2</v>
      </c>
      <c r="W27" s="158">
        <f t="shared" si="7"/>
        <v>0</v>
      </c>
      <c r="X27" s="67">
        <f>分析係数表!E30</f>
        <v>6.5635899314422819E-2</v>
      </c>
      <c r="Y27" s="157">
        <f t="shared" si="8"/>
        <v>0</v>
      </c>
    </row>
    <row r="28" spans="1:25" x14ac:dyDescent="0.15">
      <c r="A28" s="6" t="s">
        <v>16</v>
      </c>
      <c r="B28" s="5" t="s">
        <v>190</v>
      </c>
      <c r="C28" s="81"/>
      <c r="D28" s="98">
        <f>投入係数表!AK28</f>
        <v>4.4243199336352007E-3</v>
      </c>
      <c r="E28" s="101">
        <f t="shared" si="9"/>
        <v>0.44243199336352007</v>
      </c>
      <c r="F28" s="76">
        <f>分析係数表!C31</f>
        <v>0.99579475994795519</v>
      </c>
      <c r="G28" s="101">
        <f t="shared" si="0"/>
        <v>0.44057146062472174</v>
      </c>
      <c r="H28" s="101">
        <v>0.70746497766887728</v>
      </c>
      <c r="I28" s="101">
        <f t="shared" si="1"/>
        <v>0.70746497766887728</v>
      </c>
      <c r="J28" s="76">
        <f>分析係数表!G31</f>
        <v>7.0701677135993485E-2</v>
      </c>
      <c r="K28" s="102">
        <f t="shared" si="2"/>
        <v>5.0018960436167804E-2</v>
      </c>
      <c r="L28" s="70"/>
      <c r="M28" s="71"/>
      <c r="N28" s="72">
        <f>分析係数表!H31</f>
        <v>0.174828557104864</v>
      </c>
      <c r="O28" s="73">
        <f t="shared" si="3"/>
        <v>6.1122883217965169</v>
      </c>
      <c r="P28" s="67">
        <f>分析係数表!C31</f>
        <v>0.99579475994795519</v>
      </c>
      <c r="Q28" s="73">
        <f t="shared" si="4"/>
        <v>6.0865846821360527</v>
      </c>
      <c r="R28" s="74">
        <v>6.9661895752185066</v>
      </c>
      <c r="S28" s="75">
        <f t="shared" si="5"/>
        <v>7.6736545528873839</v>
      </c>
      <c r="T28" s="76">
        <f>分析係数表!F31</f>
        <v>0.32317167652288298</v>
      </c>
      <c r="U28" s="77">
        <f t="shared" si="6"/>
        <v>2.4799078069140696</v>
      </c>
      <c r="V28" s="78">
        <f>分析係数表!D31</f>
        <v>3.4133535474018049E-3</v>
      </c>
      <c r="W28" s="158">
        <f t="shared" si="7"/>
        <v>0</v>
      </c>
      <c r="X28" s="67">
        <f>分析係数表!E31</f>
        <v>2.9797171888324703E-3</v>
      </c>
      <c r="Y28" s="157">
        <f t="shared" si="8"/>
        <v>0</v>
      </c>
    </row>
    <row r="29" spans="1:25" x14ac:dyDescent="0.15">
      <c r="A29" s="6" t="s">
        <v>17</v>
      </c>
      <c r="B29" s="5" t="s">
        <v>270</v>
      </c>
      <c r="C29" s="81"/>
      <c r="D29" s="98">
        <f>投入係数表!AK29</f>
        <v>2.3849849642252254E-3</v>
      </c>
      <c r="E29" s="101">
        <f t="shared" si="9"/>
        <v>0.23849849642252255</v>
      </c>
      <c r="F29" s="76">
        <f>分析係数表!C32</f>
        <v>0.99964031202931458</v>
      </c>
      <c r="G29" s="101">
        <f t="shared" si="0"/>
        <v>0.2384127113823328</v>
      </c>
      <c r="H29" s="101">
        <v>0.29263460651044149</v>
      </c>
      <c r="I29" s="101">
        <f t="shared" si="1"/>
        <v>0.29263460651044149</v>
      </c>
      <c r="J29" s="76">
        <f>分析係数表!G32</f>
        <v>0.14056358670308441</v>
      </c>
      <c r="K29" s="102">
        <f t="shared" si="2"/>
        <v>4.1133769884553431E-2</v>
      </c>
      <c r="L29" s="70"/>
      <c r="M29" s="71"/>
      <c r="N29" s="72">
        <f>分析係数表!H32</f>
        <v>5.58720937888101E-3</v>
      </c>
      <c r="O29" s="73">
        <f t="shared" si="3"/>
        <v>0.19533785099812076</v>
      </c>
      <c r="P29" s="67">
        <f>分析係数表!C32</f>
        <v>0.99964031202931458</v>
      </c>
      <c r="Q29" s="73">
        <f t="shared" si="4"/>
        <v>0.1952675903228972</v>
      </c>
      <c r="R29" s="74">
        <v>0.28414922191428271</v>
      </c>
      <c r="S29" s="75">
        <f t="shared" si="5"/>
        <v>0.5767838284247242</v>
      </c>
      <c r="T29" s="76">
        <f>分析係数表!F32</f>
        <v>0.48930784091666113</v>
      </c>
      <c r="U29" s="77">
        <f t="shared" si="6"/>
        <v>0.28222484976214773</v>
      </c>
      <c r="V29" s="78">
        <f>分析係数表!D32</f>
        <v>1.9141518442031401E-2</v>
      </c>
      <c r="W29" s="158">
        <f t="shared" si="7"/>
        <v>0</v>
      </c>
      <c r="X29" s="67">
        <f>分析係数表!E32</f>
        <v>2.8623453911575954E-2</v>
      </c>
      <c r="Y29" s="157">
        <f t="shared" si="8"/>
        <v>0</v>
      </c>
    </row>
    <row r="30" spans="1:25" x14ac:dyDescent="0.15">
      <c r="A30" s="6" t="s">
        <v>18</v>
      </c>
      <c r="B30" s="5" t="s">
        <v>271</v>
      </c>
      <c r="C30" s="81"/>
      <c r="D30" s="98">
        <f>投入係数表!AK30</f>
        <v>3.4564999481525006E-5</v>
      </c>
      <c r="E30" s="101">
        <f t="shared" si="9"/>
        <v>3.4564999481525006E-3</v>
      </c>
      <c r="F30" s="76">
        <f>分析係数表!C33</f>
        <v>0.86108134654879898</v>
      </c>
      <c r="G30" s="101">
        <f t="shared" si="0"/>
        <v>2.9763276297010092E-3</v>
      </c>
      <c r="H30" s="101">
        <v>4.4265705325526448E-2</v>
      </c>
      <c r="I30" s="101">
        <f t="shared" si="1"/>
        <v>4.4265705325526448E-2</v>
      </c>
      <c r="J30" s="76">
        <f>分析係数表!G33</f>
        <v>0.50957339603627816</v>
      </c>
      <c r="K30" s="102">
        <f t="shared" si="2"/>
        <v>2.2556625790669676E-2</v>
      </c>
      <c r="L30" s="70"/>
      <c r="M30" s="71"/>
      <c r="N30" s="72">
        <f>分析係数表!H33</f>
        <v>9.6636851302253027E-4</v>
      </c>
      <c r="O30" s="73">
        <f t="shared" si="3"/>
        <v>3.3785801784982777E-2</v>
      </c>
      <c r="P30" s="67">
        <f>分析係数表!C33</f>
        <v>0.86108134654879898</v>
      </c>
      <c r="Q30" s="73">
        <f t="shared" si="4"/>
        <v>2.9092323695243786E-2</v>
      </c>
      <c r="R30" s="74">
        <v>0.15449789350019302</v>
      </c>
      <c r="S30" s="75">
        <f t="shared" si="5"/>
        <v>0.19876359882571948</v>
      </c>
      <c r="T30" s="76">
        <f>分析係数表!F33</f>
        <v>0.6614299372109248</v>
      </c>
      <c r="U30" s="77">
        <f t="shared" si="6"/>
        <v>0.13146819469111309</v>
      </c>
      <c r="V30" s="78">
        <f>分析係数表!D33</f>
        <v>9.444200408258184E-2</v>
      </c>
      <c r="W30" s="158">
        <f t="shared" si="7"/>
        <v>0</v>
      </c>
      <c r="X30" s="67">
        <f>分析係数表!E33</f>
        <v>9.1832252396578898E-2</v>
      </c>
      <c r="Y30" s="157">
        <f t="shared" si="8"/>
        <v>0</v>
      </c>
    </row>
    <row r="31" spans="1:25" x14ac:dyDescent="0.15">
      <c r="A31" s="6" t="s">
        <v>19</v>
      </c>
      <c r="B31" s="5" t="s">
        <v>272</v>
      </c>
      <c r="C31" s="81"/>
      <c r="D31" s="98">
        <f>投入係数表!AK31</f>
        <v>4.1063219384051712E-2</v>
      </c>
      <c r="E31" s="101">
        <f t="shared" si="9"/>
        <v>4.1063219384051708</v>
      </c>
      <c r="F31" s="76">
        <f>分析係数表!C34</f>
        <v>0.32336264537596071</v>
      </c>
      <c r="G31" s="101">
        <f t="shared" si="0"/>
        <v>1.3278311247680388</v>
      </c>
      <c r="H31" s="101">
        <v>1.5101741673534752</v>
      </c>
      <c r="I31" s="101">
        <f t="shared" si="1"/>
        <v>1.5101741673534752</v>
      </c>
      <c r="J31" s="76">
        <f>分析係数表!G34</f>
        <v>0.42577322034702936</v>
      </c>
      <c r="K31" s="102">
        <f t="shared" si="2"/>
        <v>0.64299171851898274</v>
      </c>
      <c r="L31" s="70"/>
      <c r="M31" s="71"/>
      <c r="N31" s="72">
        <f>分析係数表!H34</f>
        <v>0.1563846962426603</v>
      </c>
      <c r="O31" s="73">
        <f t="shared" si="3"/>
        <v>5.4674611995932008</v>
      </c>
      <c r="P31" s="67">
        <f>分析係数表!C34</f>
        <v>0.32336264537596071</v>
      </c>
      <c r="Q31" s="73">
        <f t="shared" si="4"/>
        <v>1.767972716990881</v>
      </c>
      <c r="R31" s="74">
        <v>1.991545163015366</v>
      </c>
      <c r="S31" s="75">
        <f t="shared" si="5"/>
        <v>3.5017193303688412</v>
      </c>
      <c r="T31" s="76">
        <f>分析係数表!F34</f>
        <v>0.70466108064911737</v>
      </c>
      <c r="U31" s="77">
        <f t="shared" si="6"/>
        <v>2.4675253274676114</v>
      </c>
      <c r="V31" s="78">
        <f>分析係数表!D34</f>
        <v>0.17673178412336712</v>
      </c>
      <c r="W31" s="158">
        <f t="shared" si="7"/>
        <v>1</v>
      </c>
      <c r="X31" s="67">
        <f>分析係数表!E34</f>
        <v>0.12868570343468869</v>
      </c>
      <c r="Y31" s="157">
        <f t="shared" si="8"/>
        <v>0</v>
      </c>
    </row>
    <row r="32" spans="1:25" x14ac:dyDescent="0.15">
      <c r="A32" s="6" t="s">
        <v>20</v>
      </c>
      <c r="B32" s="5" t="s">
        <v>37</v>
      </c>
      <c r="C32" s="81"/>
      <c r="D32" s="98">
        <f>投入係数表!AK32</f>
        <v>2.7237219591441705E-2</v>
      </c>
      <c r="E32" s="101">
        <f t="shared" si="9"/>
        <v>2.7237219591441706</v>
      </c>
      <c r="F32" s="76">
        <f>分析係数表!C35</f>
        <v>0.71309503437584931</v>
      </c>
      <c r="G32" s="101">
        <f t="shared" si="0"/>
        <v>1.942272604086168</v>
      </c>
      <c r="H32" s="101">
        <v>2.231059515274763</v>
      </c>
      <c r="I32" s="101">
        <f t="shared" si="1"/>
        <v>2.231059515274763</v>
      </c>
      <c r="J32" s="76">
        <f>分析係数表!G35</f>
        <v>0.31495703902204752</v>
      </c>
      <c r="K32" s="102">
        <f t="shared" si="2"/>
        <v>0.70268789881290394</v>
      </c>
      <c r="L32" s="70"/>
      <c r="M32" s="71"/>
      <c r="N32" s="72">
        <f>分析係数表!H35</f>
        <v>4.5217953193592612E-2</v>
      </c>
      <c r="O32" s="73">
        <f t="shared" si="3"/>
        <v>1.5808925716578381</v>
      </c>
      <c r="P32" s="67">
        <f>分析係数表!C35</f>
        <v>0.71309503437584931</v>
      </c>
      <c r="Q32" s="73">
        <f t="shared" si="4"/>
        <v>1.127326642730871</v>
      </c>
      <c r="R32" s="74">
        <v>1.6946040950345966</v>
      </c>
      <c r="S32" s="75">
        <f t="shared" si="5"/>
        <v>3.9256636103093596</v>
      </c>
      <c r="T32" s="76">
        <f>分析係数表!F35</f>
        <v>0.6471226839613694</v>
      </c>
      <c r="U32" s="77">
        <f t="shared" si="6"/>
        <v>2.5403859718328721</v>
      </c>
      <c r="V32" s="78">
        <f>分析係数表!D35</f>
        <v>5.1528958806697799E-2</v>
      </c>
      <c r="W32" s="158">
        <f t="shared" si="7"/>
        <v>0</v>
      </c>
      <c r="X32" s="67">
        <f>分析係数表!E35</f>
        <v>4.6060464196494511E-2</v>
      </c>
      <c r="Y32" s="157">
        <f t="shared" si="8"/>
        <v>0</v>
      </c>
    </row>
    <row r="33" spans="1:25" x14ac:dyDescent="0.15">
      <c r="A33" s="6" t="s">
        <v>21</v>
      </c>
      <c r="B33" s="5" t="s">
        <v>38</v>
      </c>
      <c r="C33" s="81"/>
      <c r="D33" s="98">
        <f>投入係数表!AK33</f>
        <v>1.5554249766686254E-2</v>
      </c>
      <c r="E33" s="101">
        <f t="shared" si="9"/>
        <v>1.5554249766686254</v>
      </c>
      <c r="F33" s="76">
        <f>分析係数表!C36</f>
        <v>0.97060797996518033</v>
      </c>
      <c r="G33" s="101">
        <f t="shared" si="0"/>
        <v>1.5097078945917224</v>
      </c>
      <c r="H33" s="101">
        <v>1.7312198064758009</v>
      </c>
      <c r="I33" s="101">
        <f t="shared" si="1"/>
        <v>1.7312198064758009</v>
      </c>
      <c r="J33" s="76">
        <f>分析係数表!G36</f>
        <v>5.0335711627756477E-2</v>
      </c>
      <c r="K33" s="102">
        <f t="shared" si="2"/>
        <v>8.7142180943026282E-2</v>
      </c>
      <c r="L33" s="70"/>
      <c r="M33" s="71"/>
      <c r="N33" s="72">
        <f>分析係数表!H36</f>
        <v>0.16953071230897843</v>
      </c>
      <c r="O33" s="73">
        <f t="shared" si="3"/>
        <v>5.9270671233102838</v>
      </c>
      <c r="P33" s="67">
        <f>分析係数表!C36</f>
        <v>0.97060797996518033</v>
      </c>
      <c r="Q33" s="73">
        <f t="shared" si="4"/>
        <v>5.7528586476742269</v>
      </c>
      <c r="R33" s="74">
        <v>6.0982368252135561</v>
      </c>
      <c r="S33" s="75">
        <f t="shared" si="5"/>
        <v>7.8294566316893572</v>
      </c>
      <c r="T33" s="76">
        <f>分析係数表!F36</f>
        <v>0.84929702794091477</v>
      </c>
      <c r="U33" s="77">
        <f t="shared" si="6"/>
        <v>6.6495342476860566</v>
      </c>
      <c r="V33" s="78">
        <f>分析係数表!D36</f>
        <v>1.3965603714669384E-2</v>
      </c>
      <c r="W33" s="158">
        <f t="shared" si="7"/>
        <v>0</v>
      </c>
      <c r="X33" s="67">
        <f>分析係数表!E36</f>
        <v>6.2304842336876505E-3</v>
      </c>
      <c r="Y33" s="157">
        <f t="shared" si="8"/>
        <v>0</v>
      </c>
    </row>
    <row r="34" spans="1:25" x14ac:dyDescent="0.15">
      <c r="A34" s="6" t="s">
        <v>22</v>
      </c>
      <c r="B34" s="5" t="s">
        <v>373</v>
      </c>
      <c r="C34" s="81"/>
      <c r="D34" s="98">
        <f>投入係数表!AK34</f>
        <v>2.7029829594552555E-2</v>
      </c>
      <c r="E34" s="101">
        <f t="shared" si="9"/>
        <v>2.7029829594552557</v>
      </c>
      <c r="F34" s="76">
        <f>分析係数表!C37</f>
        <v>0.36942311263039118</v>
      </c>
      <c r="G34" s="101">
        <f t="shared" si="0"/>
        <v>0.99854437826886699</v>
      </c>
      <c r="H34" s="101">
        <v>1.2098029097421694</v>
      </c>
      <c r="I34" s="101">
        <f t="shared" si="1"/>
        <v>1.2098029097421694</v>
      </c>
      <c r="J34" s="76">
        <f>分析係数表!G37</f>
        <v>0.39597111115274369</v>
      </c>
      <c r="K34" s="102">
        <f t="shared" si="2"/>
        <v>0.47904700244642934</v>
      </c>
      <c r="L34" s="70"/>
      <c r="M34" s="71"/>
      <c r="N34" s="72">
        <f>分析係数表!H37</f>
        <v>4.1543568960461748E-2</v>
      </c>
      <c r="O34" s="73">
        <f t="shared" si="3"/>
        <v>1.4524301727804743</v>
      </c>
      <c r="P34" s="67">
        <f>分析係数表!C37</f>
        <v>0.36942311263039118</v>
      </c>
      <c r="Q34" s="73">
        <f t="shared" si="4"/>
        <v>0.53656127530685971</v>
      </c>
      <c r="R34" s="74">
        <v>0.76680272572314478</v>
      </c>
      <c r="S34" s="75">
        <f t="shared" si="5"/>
        <v>1.9766056354653143</v>
      </c>
      <c r="T34" s="76">
        <f>分析係数表!F37</f>
        <v>0.66956741667759523</v>
      </c>
      <c r="U34" s="77">
        <f t="shared" si="6"/>
        <v>1.323470729128887</v>
      </c>
      <c r="V34" s="78">
        <f>分析係数表!D37</f>
        <v>7.9659778556307029E-2</v>
      </c>
      <c r="W34" s="158">
        <f t="shared" si="7"/>
        <v>0</v>
      </c>
      <c r="X34" s="67">
        <f>分析係数表!E37</f>
        <v>7.2943402589130152E-2</v>
      </c>
      <c r="Y34" s="157">
        <f t="shared" si="8"/>
        <v>0</v>
      </c>
    </row>
    <row r="35" spans="1:25" x14ac:dyDescent="0.15">
      <c r="A35" s="6" t="s">
        <v>23</v>
      </c>
      <c r="B35" s="5" t="s">
        <v>191</v>
      </c>
      <c r="C35" s="81"/>
      <c r="D35" s="98">
        <f>投入係数表!AK35</f>
        <v>7.1791503923127442E-2</v>
      </c>
      <c r="E35" s="101">
        <f t="shared" si="9"/>
        <v>7.179150392312744</v>
      </c>
      <c r="F35" s="76">
        <f>分析係数表!C38</f>
        <v>0.27616293516884927</v>
      </c>
      <c r="G35" s="101">
        <f t="shared" si="0"/>
        <v>1.9826152443596832</v>
      </c>
      <c r="H35" s="101">
        <v>2.2433566657851447</v>
      </c>
      <c r="I35" s="101">
        <f t="shared" si="1"/>
        <v>2.2433566657851447</v>
      </c>
      <c r="J35" s="76">
        <f>分析係数表!G38</f>
        <v>0.16816004220594116</v>
      </c>
      <c r="K35" s="102">
        <f t="shared" si="2"/>
        <v>0.37724295160140936</v>
      </c>
      <c r="L35" s="70"/>
      <c r="M35" s="71"/>
      <c r="N35" s="72">
        <f>分析係数表!H38</f>
        <v>1.978405886979525E-2</v>
      </c>
      <c r="O35" s="73">
        <f t="shared" si="3"/>
        <v>0.69168260603473208</v>
      </c>
      <c r="P35" s="67">
        <f>分析係数表!C38</f>
        <v>0.27616293516884927</v>
      </c>
      <c r="Q35" s="73">
        <f t="shared" si="4"/>
        <v>0.19101709868779043</v>
      </c>
      <c r="R35" s="74">
        <v>0.32951908291227361</v>
      </c>
      <c r="S35" s="75">
        <f t="shared" si="5"/>
        <v>2.5728757486974185</v>
      </c>
      <c r="T35" s="76">
        <f>分析係数表!F38</f>
        <v>0.50796041491163135</v>
      </c>
      <c r="U35" s="77">
        <f t="shared" si="6"/>
        <v>1.3069190328244149</v>
      </c>
      <c r="V35" s="78">
        <f>分析係数表!D38</f>
        <v>3.920217156374714E-2</v>
      </c>
      <c r="W35" s="158">
        <f t="shared" si="7"/>
        <v>0</v>
      </c>
      <c r="X35" s="67">
        <f>分析係数表!E38</f>
        <v>4.2827117317199771E-2</v>
      </c>
      <c r="Y35" s="157">
        <f t="shared" si="8"/>
        <v>0</v>
      </c>
    </row>
    <row r="36" spans="1:25" x14ac:dyDescent="0.15">
      <c r="A36" s="6" t="s">
        <v>24</v>
      </c>
      <c r="B36" s="5" t="s">
        <v>39</v>
      </c>
      <c r="C36" s="81"/>
      <c r="D36" s="98">
        <f>投入係数表!AK36</f>
        <v>0</v>
      </c>
      <c r="E36" s="101">
        <f t="shared" si="9"/>
        <v>0</v>
      </c>
      <c r="F36" s="76">
        <f>分析係数表!C39</f>
        <v>1</v>
      </c>
      <c r="G36" s="101">
        <f t="shared" si="0"/>
        <v>0</v>
      </c>
      <c r="H36" s="101">
        <v>5.908947648255708E-2</v>
      </c>
      <c r="I36" s="101">
        <f t="shared" si="1"/>
        <v>5.908947648255708E-2</v>
      </c>
      <c r="J36" s="76">
        <f>分析係数表!G39</f>
        <v>0.35248448442068531</v>
      </c>
      <c r="K36" s="102">
        <f t="shared" si="2"/>
        <v>2.0828123652642343E-2</v>
      </c>
      <c r="L36" s="70"/>
      <c r="M36" s="71"/>
      <c r="N36" s="72">
        <f>分析係数表!H39</f>
        <v>3.7835784153932967E-3</v>
      </c>
      <c r="O36" s="73">
        <f t="shared" si="3"/>
        <v>0.13228000359883088</v>
      </c>
      <c r="P36" s="67">
        <f>分析係数表!C39</f>
        <v>1</v>
      </c>
      <c r="Q36" s="73">
        <f t="shared" si="4"/>
        <v>0.13228000359883088</v>
      </c>
      <c r="R36" s="74">
        <v>0.13973362155704064</v>
      </c>
      <c r="S36" s="75">
        <f t="shared" si="5"/>
        <v>0.19882309803959772</v>
      </c>
      <c r="T36" s="76">
        <f>分析係数表!F39</f>
        <v>0.70432763167329249</v>
      </c>
      <c r="U36" s="77">
        <f t="shared" si="6"/>
        <v>0.1400366017641767</v>
      </c>
      <c r="V36" s="78">
        <f>分析係数表!D39</f>
        <v>5.6748380723237117E-2</v>
      </c>
      <c r="W36" s="158">
        <f t="shared" si="7"/>
        <v>0</v>
      </c>
      <c r="X36" s="67">
        <f>分析係数表!E39</f>
        <v>7.1033070690493069E-2</v>
      </c>
      <c r="Y36" s="157">
        <f t="shared" si="8"/>
        <v>0</v>
      </c>
    </row>
    <row r="37" spans="1:25" x14ac:dyDescent="0.15">
      <c r="A37" s="6" t="s">
        <v>25</v>
      </c>
      <c r="B37" s="5" t="s">
        <v>40</v>
      </c>
      <c r="C37" s="81"/>
      <c r="D37" s="98">
        <f>投入係数表!AK37</f>
        <v>0</v>
      </c>
      <c r="E37" s="101">
        <f t="shared" si="9"/>
        <v>0</v>
      </c>
      <c r="F37" s="76">
        <f>分析係数表!C40</f>
        <v>0.8594947788612175</v>
      </c>
      <c r="G37" s="101">
        <f t="shared" si="0"/>
        <v>0</v>
      </c>
      <c r="H37" s="101">
        <v>1.1405266789495085E-2</v>
      </c>
      <c r="I37" s="101">
        <f t="shared" si="1"/>
        <v>1.1405266789495085E-2</v>
      </c>
      <c r="J37" s="76">
        <f>分析係数表!G40</f>
        <v>0.52539426735800443</v>
      </c>
      <c r="K37" s="102">
        <f t="shared" si="2"/>
        <v>5.9922617888893493E-3</v>
      </c>
      <c r="L37" s="70"/>
      <c r="M37" s="71"/>
      <c r="N37" s="72">
        <f>分析係数表!H40</f>
        <v>2.8625897198815951E-2</v>
      </c>
      <c r="O37" s="73">
        <f t="shared" si="3"/>
        <v>1.0008075342309306</v>
      </c>
      <c r="P37" s="67">
        <f>分析係数表!C40</f>
        <v>0.8594947788612175</v>
      </c>
      <c r="Q37" s="73">
        <f t="shared" si="4"/>
        <v>0.86018885031645409</v>
      </c>
      <c r="R37" s="74">
        <v>0.86413271757177823</v>
      </c>
      <c r="S37" s="75">
        <f t="shared" si="5"/>
        <v>0.87553798436127328</v>
      </c>
      <c r="T37" s="76">
        <f>分析係数表!F40</f>
        <v>0.72756745394375155</v>
      </c>
      <c r="U37" s="77">
        <f t="shared" si="6"/>
        <v>0.63701294211277582</v>
      </c>
      <c r="V37" s="78">
        <f>分析係数表!D40</f>
        <v>7.9831728955339729E-2</v>
      </c>
      <c r="W37" s="158">
        <f t="shared" si="7"/>
        <v>0</v>
      </c>
      <c r="X37" s="67">
        <f>分析係数表!E40</f>
        <v>4.9600073301928491E-2</v>
      </c>
      <c r="Y37" s="157">
        <f t="shared" si="8"/>
        <v>0</v>
      </c>
    </row>
    <row r="38" spans="1:25" x14ac:dyDescent="0.15">
      <c r="A38" s="6" t="s">
        <v>26</v>
      </c>
      <c r="B38" s="5" t="s">
        <v>274</v>
      </c>
      <c r="C38" s="81"/>
      <c r="D38" s="98">
        <f>投入係数表!AK38</f>
        <v>0</v>
      </c>
      <c r="E38" s="101">
        <f t="shared" si="9"/>
        <v>0</v>
      </c>
      <c r="F38" s="76">
        <f>分析係数表!C41</f>
        <v>0.99990471917963208</v>
      </c>
      <c r="G38" s="101">
        <f t="shared" si="0"/>
        <v>0</v>
      </c>
      <c r="H38" s="101">
        <v>4.3629405777995756E-3</v>
      </c>
      <c r="I38" s="101">
        <f t="shared" si="1"/>
        <v>4.3629405777995756E-3</v>
      </c>
      <c r="J38" s="76">
        <f>分析係数表!G41</f>
        <v>0.44685264209908465</v>
      </c>
      <c r="K38" s="102">
        <f t="shared" si="2"/>
        <v>1.9495915245110473E-3</v>
      </c>
      <c r="L38" s="70"/>
      <c r="M38" s="71"/>
      <c r="N38" s="72">
        <f>分析係数表!H41</f>
        <v>4.1570867506027356E-2</v>
      </c>
      <c r="O38" s="73">
        <f t="shared" si="3"/>
        <v>1.4533845739608409</v>
      </c>
      <c r="P38" s="67">
        <f>分析係数表!C41</f>
        <v>0.99990471917963208</v>
      </c>
      <c r="Q38" s="73">
        <f t="shared" si="4"/>
        <v>1.4532460942863239</v>
      </c>
      <c r="R38" s="74">
        <v>1.4861418948762095</v>
      </c>
      <c r="S38" s="75">
        <f t="shared" si="5"/>
        <v>1.4905048354540091</v>
      </c>
      <c r="T38" s="76">
        <f>分析係数表!F41</f>
        <v>0.55239581515617808</v>
      </c>
      <c r="U38" s="77">
        <f t="shared" si="6"/>
        <v>0.82334863357484245</v>
      </c>
      <c r="V38" s="78">
        <f>分析係数表!D41</f>
        <v>0.13408593365801039</v>
      </c>
      <c r="W38" s="158">
        <f t="shared" si="7"/>
        <v>0</v>
      </c>
      <c r="X38" s="67">
        <f>分析係数表!E41</f>
        <v>0.12882910036962419</v>
      </c>
      <c r="Y38" s="157">
        <f t="shared" si="8"/>
        <v>0</v>
      </c>
    </row>
    <row r="39" spans="1:25" x14ac:dyDescent="0.15">
      <c r="A39" s="6" t="s">
        <v>51</v>
      </c>
      <c r="B39" s="5" t="s">
        <v>363</v>
      </c>
      <c r="C39" s="66">
        <f>最終需要_まとめ!C40</f>
        <v>100</v>
      </c>
      <c r="D39" s="98">
        <f>投入係数表!AK39</f>
        <v>0</v>
      </c>
      <c r="E39" s="101">
        <f t="shared" si="9"/>
        <v>0</v>
      </c>
      <c r="F39" s="76">
        <f>分析係数表!C42</f>
        <v>0.63104308840742951</v>
      </c>
      <c r="G39" s="101">
        <f>E39*F39</f>
        <v>0</v>
      </c>
      <c r="H39" s="101">
        <v>1.8101377622963339E-2</v>
      </c>
      <c r="I39" s="101">
        <f>C39+H39</f>
        <v>100.01810137762297</v>
      </c>
      <c r="J39" s="76">
        <f>分析係数表!G42</f>
        <v>0.48778127268328092</v>
      </c>
      <c r="K39" s="102">
        <f>I39*J39</f>
        <v>48.786956781342347</v>
      </c>
      <c r="L39" s="70"/>
      <c r="M39" s="71"/>
      <c r="N39" s="72">
        <f>分析係数表!H42</f>
        <v>1.0655104073296274E-2</v>
      </c>
      <c r="O39" s="73">
        <f t="shared" si="3"/>
        <v>0.3725196230709118</v>
      </c>
      <c r="P39" s="67">
        <f>分析係数表!C42</f>
        <v>0.63104308840742951</v>
      </c>
      <c r="Q39" s="73">
        <f>O39*P39</f>
        <v>0.23507593343503971</v>
      </c>
      <c r="R39" s="74">
        <v>0.25620880622748171</v>
      </c>
      <c r="S39" s="75">
        <f>I39+R39</f>
        <v>100.27431018385045</v>
      </c>
      <c r="T39" s="76">
        <f>分析係数表!F42</f>
        <v>0.56029864159552034</v>
      </c>
      <c r="U39" s="77">
        <f>S39*T39</f>
        <v>56.183559782939255</v>
      </c>
      <c r="V39" s="78">
        <f>分析係数表!D42</f>
        <v>0.23200027651999586</v>
      </c>
      <c r="W39" s="158">
        <f>ROUND(S39*V39,0)</f>
        <v>23</v>
      </c>
      <c r="X39" s="67">
        <f>分析係数表!E42</f>
        <v>0.19107531713387024</v>
      </c>
      <c r="Y39" s="157">
        <f>ROUND(S39*X39,0)</f>
        <v>19</v>
      </c>
    </row>
    <row r="40" spans="1:25" x14ac:dyDescent="0.15">
      <c r="A40" s="6" t="s">
        <v>192</v>
      </c>
      <c r="B40" s="5" t="s">
        <v>41</v>
      </c>
      <c r="C40" s="81"/>
      <c r="D40" s="98">
        <f>投入係数表!AK40</f>
        <v>7.9603193805952099E-2</v>
      </c>
      <c r="E40" s="101">
        <f t="shared" si="9"/>
        <v>7.9603193805952097</v>
      </c>
      <c r="F40" s="76">
        <f>分析係数表!C43</f>
        <v>0.62059958859811692</v>
      </c>
      <c r="G40" s="101">
        <f>E40*F40</f>
        <v>4.9401709327070042</v>
      </c>
      <c r="H40" s="101">
        <v>6.1376169394316475</v>
      </c>
      <c r="I40" s="101">
        <f>C40+H40</f>
        <v>6.1376169394316475</v>
      </c>
      <c r="J40" s="76">
        <f>分析係数表!G43</f>
        <v>0.36935703048307378</v>
      </c>
      <c r="K40" s="102">
        <f>I40*J40</f>
        <v>2.2669719669910848</v>
      </c>
      <c r="L40" s="70"/>
      <c r="M40" s="71"/>
      <c r="N40" s="72">
        <f>分析係数表!H43</f>
        <v>1.5056593096551102E-2</v>
      </c>
      <c r="O40" s="73">
        <f t="shared" si="3"/>
        <v>0.5264027780935735</v>
      </c>
      <c r="P40" s="67">
        <f>分析係数表!C43</f>
        <v>0.62059958859811692</v>
      </c>
      <c r="Q40" s="73">
        <f>O40*P40</f>
        <v>0.32668534752177752</v>
      </c>
      <c r="R40" s="74">
        <v>1.3154608267865451</v>
      </c>
      <c r="S40" s="75">
        <f>I40+R40</f>
        <v>7.4530777662181924</v>
      </c>
      <c r="T40" s="76">
        <f>分析係数表!F43</f>
        <v>0.6240370889543333</v>
      </c>
      <c r="U40" s="77">
        <f>S40*T40</f>
        <v>4.6509969529810657</v>
      </c>
      <c r="V40" s="78">
        <f>分析係数表!D43</f>
        <v>0.12357626341216665</v>
      </c>
      <c r="W40" s="158">
        <f>ROUND(S40*V40,0)</f>
        <v>1</v>
      </c>
      <c r="X40" s="67">
        <f>分析係数表!E43</f>
        <v>9.9504023114151852E-2</v>
      </c>
      <c r="Y40" s="157">
        <f>ROUND(S40*X40,0)</f>
        <v>1</v>
      </c>
    </row>
    <row r="41" spans="1:25" x14ac:dyDescent="0.15">
      <c r="A41" s="6" t="s">
        <v>337</v>
      </c>
      <c r="B41" s="5" t="s">
        <v>42</v>
      </c>
      <c r="C41" s="81"/>
      <c r="D41" s="98">
        <f>投入係数表!AK41</f>
        <v>2.7306349590404755E-3</v>
      </c>
      <c r="E41" s="101">
        <f t="shared" si="9"/>
        <v>0.27306349590404755</v>
      </c>
      <c r="F41" s="76">
        <f>分析係数表!C44</f>
        <v>0.64669075076632776</v>
      </c>
      <c r="G41" s="101">
        <f>E41*F41</f>
        <v>0.17658763717306658</v>
      </c>
      <c r="H41" s="101">
        <v>0.19844695095396442</v>
      </c>
      <c r="I41" s="101">
        <f>C41+H41</f>
        <v>0.19844695095396442</v>
      </c>
      <c r="J41" s="76">
        <f>分析係数表!G44</f>
        <v>0.2706786499583716</v>
      </c>
      <c r="K41" s="102">
        <f>I41*J41</f>
        <v>5.3715352772574269E-2</v>
      </c>
      <c r="L41" s="70"/>
      <c r="M41" s="71"/>
      <c r="N41" s="72">
        <f>分析係数表!H44</f>
        <v>0.11660878839741158</v>
      </c>
      <c r="O41" s="73">
        <f t="shared" si="3"/>
        <v>4.0768313103037688</v>
      </c>
      <c r="P41" s="67">
        <f>分析係数表!C44</f>
        <v>0.64669075076632776</v>
      </c>
      <c r="Q41" s="73">
        <f>O41*P41</f>
        <v>2.636449100808016</v>
      </c>
      <c r="R41" s="74">
        <v>2.6856049945790601</v>
      </c>
      <c r="S41" s="75">
        <f>I41+R41</f>
        <v>2.8840519455330247</v>
      </c>
      <c r="T41" s="76">
        <f>分析係数表!F44</f>
        <v>0.52072668274875644</v>
      </c>
      <c r="U41" s="77">
        <f>S41*T41</f>
        <v>1.5018028024725092</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98">
        <f>投入係数表!AK42</f>
        <v>7.0512598942311013E-3</v>
      </c>
      <c r="E42" s="101">
        <f t="shared" si="9"/>
        <v>0.70512598942311011</v>
      </c>
      <c r="F42" s="76">
        <f>分析係数表!C45</f>
        <v>1</v>
      </c>
      <c r="G42" s="101">
        <f>E42*F42</f>
        <v>0.70512598942311011</v>
      </c>
      <c r="H42" s="101">
        <v>0.75354378189740578</v>
      </c>
      <c r="I42" s="101">
        <f>C42+H42</f>
        <v>0.75354378189740578</v>
      </c>
      <c r="J42" s="76">
        <f>分析係数表!G45</f>
        <v>0</v>
      </c>
      <c r="K42" s="102">
        <f>I42*J42</f>
        <v>0</v>
      </c>
      <c r="L42" s="70"/>
      <c r="M42" s="71"/>
      <c r="N42" s="72">
        <f>分析係数表!H45</f>
        <v>0</v>
      </c>
      <c r="O42" s="73">
        <f t="shared" si="3"/>
        <v>0</v>
      </c>
      <c r="P42" s="67">
        <f>分析係数表!C45</f>
        <v>1</v>
      </c>
      <c r="Q42" s="73">
        <f>O42*P42</f>
        <v>0</v>
      </c>
      <c r="R42" s="74">
        <v>4.5911107422694386E-2</v>
      </c>
      <c r="S42" s="75">
        <f>I42+R42</f>
        <v>0.79945488932010011</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98">
        <f>投入係数表!AK43</f>
        <v>2.9380249559296258E-3</v>
      </c>
      <c r="E43" s="101">
        <f t="shared" si="9"/>
        <v>0.29380249559296256</v>
      </c>
      <c r="F43" s="76">
        <f>分析係数表!C46</f>
        <v>0.9523590920683499</v>
      </c>
      <c r="G43" s="101">
        <f>E43*F43</f>
        <v>0.27980547795032917</v>
      </c>
      <c r="H43" s="101">
        <v>0.31147953983726756</v>
      </c>
      <c r="I43" s="101">
        <f>C43+H43</f>
        <v>0.31147953983726756</v>
      </c>
      <c r="J43" s="76">
        <f>分析係数表!G46</f>
        <v>9.2904052538843509E-3</v>
      </c>
      <c r="K43" s="102">
        <f>I43*J43</f>
        <v>2.8937711533816306E-3</v>
      </c>
      <c r="L43" s="70"/>
      <c r="M43" s="71"/>
      <c r="N43" s="72">
        <f>分析係数表!H46</f>
        <v>3.275825467872984E-5</v>
      </c>
      <c r="O43" s="73">
        <f t="shared" si="3"/>
        <v>1.1452814164400942E-3</v>
      </c>
      <c r="P43" s="67">
        <f>分析係数表!C46</f>
        <v>0.9523590920683499</v>
      </c>
      <c r="Q43" s="73">
        <f>O43*P43</f>
        <v>1.0907191699236418E-3</v>
      </c>
      <c r="R43" s="74">
        <v>3.9290405499383896E-2</v>
      </c>
      <c r="S43" s="75">
        <f>I43+R43</f>
        <v>0.35076994533665146</v>
      </c>
      <c r="T43" s="76">
        <f>分析係数表!F46</f>
        <v>0.3134710876181323</v>
      </c>
      <c r="U43" s="77">
        <f>S43*T43</f>
        <v>0.10995623626843294</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99">
        <f>投入係数表!AK44</f>
        <v>0.4027513739587294</v>
      </c>
      <c r="E44" s="87">
        <f>SUM(E5:E43)</f>
        <v>40.275137395872939</v>
      </c>
      <c r="F44" s="89">
        <f>分析係数表!C47</f>
        <v>0.46786164393083407</v>
      </c>
      <c r="G44" s="87">
        <f>SUM(G5:G43)</f>
        <v>16.718090871805565</v>
      </c>
      <c r="H44" s="87">
        <f>SUM(H5:H43)</f>
        <v>20.100353702622645</v>
      </c>
      <c r="I44" s="87">
        <f>SUM(I5:I43)</f>
        <v>120.10035370262266</v>
      </c>
      <c r="J44" s="89">
        <f>分析係数表!G47</f>
        <v>0.21497759441460212</v>
      </c>
      <c r="K44" s="103">
        <f>SUM(K5:K43)</f>
        <v>54.148083857943362</v>
      </c>
      <c r="L44" s="85">
        <f>最終需要_まとめ!$L$34</f>
        <v>0.64566666666666661</v>
      </c>
      <c r="M44" s="82">
        <f>K44*L44</f>
        <v>34.961612810945425</v>
      </c>
      <c r="N44" s="86">
        <f>分析係数表!H47</f>
        <v>1</v>
      </c>
      <c r="O44" s="87">
        <f>SUM(O5:O43)</f>
        <v>34.961612810945418</v>
      </c>
      <c r="P44" s="83">
        <f>分析係数表!C47</f>
        <v>0.46786164393083407</v>
      </c>
      <c r="Q44" s="87">
        <f>SUM(Q5:Q43)</f>
        <v>22.451767421910819</v>
      </c>
      <c r="R44" s="82">
        <f>SUM(R5:R43)</f>
        <v>26.938053076378193</v>
      </c>
      <c r="S44" s="88">
        <f>SUM(S5:S43)</f>
        <v>147.03840677900084</v>
      </c>
      <c r="T44" s="89">
        <f>分析係数表!F47</f>
        <v>0.45241141751681985</v>
      </c>
      <c r="U44" s="90">
        <f>SUM(U5:U43)</f>
        <v>82.919028261368467</v>
      </c>
      <c r="V44" s="91">
        <f>分析係数表!D47</f>
        <v>5.5289104631778725E-2</v>
      </c>
      <c r="W44" s="155">
        <f>SUM(W5:W43)</f>
        <v>25</v>
      </c>
      <c r="X44" s="83">
        <f>分析係数表!E47</f>
        <v>4.6297221440055228E-2</v>
      </c>
      <c r="Y44" s="156">
        <f>SUM(Y5:Y43)</f>
        <v>20</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284</v>
      </c>
      <c r="S2" s="3" t="s">
        <v>150</v>
      </c>
      <c r="U2" s="55" t="s">
        <v>207</v>
      </c>
      <c r="W2" s="3" t="s">
        <v>127</v>
      </c>
      <c r="Y2" s="3" t="s">
        <v>151</v>
      </c>
    </row>
    <row r="3" spans="1:25" ht="45" x14ac:dyDescent="0.15">
      <c r="B3" s="56"/>
      <c r="C3" s="57" t="s">
        <v>225</v>
      </c>
      <c r="D3" s="57" t="s">
        <v>226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投入係数表!AL5</f>
        <v>4.2867492294568258E-6</v>
      </c>
      <c r="E5" s="101">
        <f>$C$40*D5</f>
        <v>4.2867492294568259E-4</v>
      </c>
      <c r="F5" s="76">
        <f>分析係数表!C8</f>
        <v>0.17777947964604235</v>
      </c>
      <c r="G5" s="101">
        <f t="shared" ref="G5:G38" si="0">E5*F5</f>
        <v>7.6209604738590748E-5</v>
      </c>
      <c r="H5" s="101">
        <f t="array" ref="H5:H43">MMULT(逆行列係数!C5:AO43,'36'!G5:G43)</f>
        <v>1.0933558605150026E-3</v>
      </c>
      <c r="I5" s="101">
        <f t="shared" ref="I5:I38" si="1">C5+H5</f>
        <v>1.0933558605150026E-3</v>
      </c>
      <c r="J5" s="76">
        <f>分析係数表!G8</f>
        <v>0.11983669088190757</v>
      </c>
      <c r="K5" s="102">
        <f t="shared" ref="K5:K38" si="2">I5*J5</f>
        <v>1.3102414828045843E-4</v>
      </c>
      <c r="L5" s="70" t="s">
        <v>175</v>
      </c>
      <c r="M5" s="71" t="s">
        <v>175</v>
      </c>
      <c r="N5" s="72">
        <f>分析係数表!H8</f>
        <v>9.9318531954874535E-3</v>
      </c>
      <c r="O5" s="73">
        <f t="shared" ref="O5:O43" si="3">$M$44*N5</f>
        <v>0.26995523920097725</v>
      </c>
      <c r="P5" s="67">
        <f>分析係数表!C8</f>
        <v>0.17777947964604235</v>
      </c>
      <c r="Q5" s="73">
        <f t="shared" ref="Q5:Q38" si="4">O5*P5</f>
        <v>4.7992501952872628E-2</v>
      </c>
      <c r="R5" s="74">
        <f t="array" ref="R5:R43">MMULT(逆行列係数!C5:AO43,'36'!Q5:Q43)</f>
        <v>8.1115207031242906E-2</v>
      </c>
      <c r="S5" s="75">
        <f t="shared" ref="S5:S38" si="5">I5+R5</f>
        <v>8.2208562891757903E-2</v>
      </c>
      <c r="T5" s="76">
        <f>分析係数表!F8</f>
        <v>0.45371949933871308</v>
      </c>
      <c r="U5" s="77">
        <f t="shared" ref="U5:U38" si="6">S5*T5</f>
        <v>3.7299627996603503E-2</v>
      </c>
      <c r="V5" s="78">
        <f>分析係数表!D8</f>
        <v>0.19702516723850416</v>
      </c>
      <c r="W5" s="158">
        <f t="shared" ref="W5:W38" si="7">ROUND(S5*V5,0)</f>
        <v>0</v>
      </c>
      <c r="X5" s="67">
        <f>分析係数表!E8</f>
        <v>0.1081443713940695</v>
      </c>
      <c r="Y5" s="157">
        <f t="shared" ref="Y5:Y38" si="8">ROUND(S5*X5,0)</f>
        <v>0</v>
      </c>
    </row>
    <row r="6" spans="1:25" x14ac:dyDescent="0.15">
      <c r="A6" s="6" t="s">
        <v>217</v>
      </c>
      <c r="B6" s="5" t="s">
        <v>263</v>
      </c>
      <c r="C6" s="81"/>
      <c r="D6" s="98">
        <f>投入係数表!AL6</f>
        <v>0</v>
      </c>
      <c r="E6" s="101">
        <f t="shared" ref="E6:E43" si="9">$C$40*D6</f>
        <v>0</v>
      </c>
      <c r="F6" s="76">
        <f>分析係数表!C9</f>
        <v>0.42124201973302378</v>
      </c>
      <c r="G6" s="101">
        <f t="shared" si="0"/>
        <v>0</v>
      </c>
      <c r="H6" s="101">
        <v>1.5040567613866054E-3</v>
      </c>
      <c r="I6" s="101">
        <f t="shared" si="1"/>
        <v>1.5040567613866054E-3</v>
      </c>
      <c r="J6" s="76">
        <f>分析係数表!G9</f>
        <v>0.24981720692176457</v>
      </c>
      <c r="K6" s="102">
        <f t="shared" si="2"/>
        <v>3.7573925918139666E-4</v>
      </c>
      <c r="L6" s="70"/>
      <c r="M6" s="71"/>
      <c r="N6" s="72">
        <f>分析係数表!H9</f>
        <v>5.1224917855464795E-4</v>
      </c>
      <c r="O6" s="73">
        <f t="shared" si="3"/>
        <v>1.3923317915135286E-2</v>
      </c>
      <c r="P6" s="67">
        <f>分析係数表!C9</f>
        <v>0.42124201973302378</v>
      </c>
      <c r="Q6" s="73">
        <f t="shared" si="4"/>
        <v>5.8650865599565814E-3</v>
      </c>
      <c r="R6" s="74">
        <v>7.759023096095735E-3</v>
      </c>
      <c r="S6" s="75">
        <f t="shared" si="5"/>
        <v>9.2630798574823408E-3</v>
      </c>
      <c r="T6" s="76">
        <f>分析係数表!F9</f>
        <v>0.68072142334876917</v>
      </c>
      <c r="U6" s="77">
        <f t="shared" si="6"/>
        <v>6.3055769051786927E-3</v>
      </c>
      <c r="V6" s="78">
        <f>分析係数表!D9</f>
        <v>0.14428466975383866</v>
      </c>
      <c r="W6" s="158">
        <f t="shared" si="7"/>
        <v>0</v>
      </c>
      <c r="X6" s="67">
        <f>分析係数表!E9</f>
        <v>9.1640263222032656E-2</v>
      </c>
      <c r="Y6" s="157">
        <f t="shared" si="8"/>
        <v>0</v>
      </c>
    </row>
    <row r="7" spans="1:25" x14ac:dyDescent="0.15">
      <c r="A7" s="6" t="s">
        <v>218</v>
      </c>
      <c r="B7" s="5" t="s">
        <v>264</v>
      </c>
      <c r="C7" s="81"/>
      <c r="D7" s="98">
        <f>投入係数表!AL7</f>
        <v>0</v>
      </c>
      <c r="E7" s="101">
        <f t="shared" si="9"/>
        <v>0</v>
      </c>
      <c r="F7" s="76">
        <f>分析係数表!C10</f>
        <v>0.36396764732023823</v>
      </c>
      <c r="G7" s="101">
        <f t="shared" si="0"/>
        <v>0</v>
      </c>
      <c r="H7" s="101">
        <v>6.3627049055084558E-4</v>
      </c>
      <c r="I7" s="101">
        <f t="shared" si="1"/>
        <v>6.3627049055084558E-4</v>
      </c>
      <c r="J7" s="76">
        <f>分析係数表!G10</f>
        <v>0.17997125059894586</v>
      </c>
      <c r="K7" s="102">
        <f t="shared" si="2"/>
        <v>1.1451039590364045E-4</v>
      </c>
      <c r="L7" s="70"/>
      <c r="M7" s="71"/>
      <c r="N7" s="72">
        <f>分析係数表!H10</f>
        <v>1.1645238378928864E-3</v>
      </c>
      <c r="O7" s="73">
        <f t="shared" si="3"/>
        <v>3.165263370550505E-2</v>
      </c>
      <c r="P7" s="67">
        <f>分析係数表!C10</f>
        <v>0.36396764732023823</v>
      </c>
      <c r="Q7" s="73">
        <f t="shared" si="4"/>
        <v>1.1520534621281947E-2</v>
      </c>
      <c r="R7" s="74">
        <v>2.3546478252950372E-2</v>
      </c>
      <c r="S7" s="75">
        <f t="shared" si="5"/>
        <v>2.4182748743501216E-2</v>
      </c>
      <c r="T7" s="76">
        <f>分析係数表!F10</f>
        <v>0.526018207954001</v>
      </c>
      <c r="U7" s="77">
        <f t="shared" si="6"/>
        <v>1.2720566157458379E-2</v>
      </c>
      <c r="V7" s="78">
        <f>分析係数表!D10</f>
        <v>9.5927168183996173E-2</v>
      </c>
      <c r="W7" s="158">
        <f t="shared" si="7"/>
        <v>0</v>
      </c>
      <c r="X7" s="67">
        <f>分析係数表!E10</f>
        <v>2.9611883085769047E-2</v>
      </c>
      <c r="Y7" s="157">
        <f t="shared" si="8"/>
        <v>0</v>
      </c>
    </row>
    <row r="8" spans="1:25" x14ac:dyDescent="0.15">
      <c r="A8" s="6" t="s">
        <v>219</v>
      </c>
      <c r="B8" s="5" t="s">
        <v>27</v>
      </c>
      <c r="C8" s="81"/>
      <c r="D8" s="98">
        <f>投入係数表!AL8</f>
        <v>4.2867492294568258E-6</v>
      </c>
      <c r="E8" s="101">
        <f t="shared" si="9"/>
        <v>4.2867492294568259E-4</v>
      </c>
      <c r="F8" s="76">
        <f>分析係数表!C11</f>
        <v>1.3444674968404846E-2</v>
      </c>
      <c r="G8" s="101">
        <f t="shared" si="0"/>
        <v>5.763395006110695E-6</v>
      </c>
      <c r="H8" s="101">
        <v>3.993504100072395E-3</v>
      </c>
      <c r="I8" s="101">
        <f t="shared" si="1"/>
        <v>3.993504100072395E-3</v>
      </c>
      <c r="J8" s="76">
        <f>分析係数表!G11</f>
        <v>0.34123955862637928</v>
      </c>
      <c r="K8" s="102">
        <f t="shared" si="2"/>
        <v>1.3627415764813401E-3</v>
      </c>
      <c r="L8" s="70"/>
      <c r="M8" s="71"/>
      <c r="N8" s="72">
        <f>分析係数表!H11</f>
        <v>-1.9911880294914216E-5</v>
      </c>
      <c r="O8" s="73">
        <f t="shared" si="3"/>
        <v>-5.4121988134068198E-4</v>
      </c>
      <c r="P8" s="67">
        <f>分析係数表!C11</f>
        <v>1.3444674968404846E-2</v>
      </c>
      <c r="Q8" s="73">
        <f t="shared" si="4"/>
        <v>-7.2765253910641077E-6</v>
      </c>
      <c r="R8" s="74">
        <v>2.6018239768533593E-2</v>
      </c>
      <c r="S8" s="75">
        <f t="shared" si="5"/>
        <v>3.0011743868605986E-2</v>
      </c>
      <c r="T8" s="76">
        <f>分析係数表!F11</f>
        <v>0.57409508095287198</v>
      </c>
      <c r="U8" s="77">
        <f t="shared" si="6"/>
        <v>1.7229594525784212E-2</v>
      </c>
      <c r="V8" s="78">
        <f>分析係数表!D11</f>
        <v>2.1656182324430236E-2</v>
      </c>
      <c r="W8" s="158">
        <f t="shared" si="7"/>
        <v>0</v>
      </c>
      <c r="X8" s="67">
        <f>分析係数表!E11</f>
        <v>1.1962462617304321E-2</v>
      </c>
      <c r="Y8" s="157">
        <f t="shared" si="8"/>
        <v>0</v>
      </c>
    </row>
    <row r="9" spans="1:25" x14ac:dyDescent="0.15">
      <c r="A9" s="6" t="s">
        <v>220</v>
      </c>
      <c r="B9" s="5" t="s">
        <v>188</v>
      </c>
      <c r="C9" s="81"/>
      <c r="D9" s="98">
        <f>投入係数表!AL9</f>
        <v>6.4301238441852386E-6</v>
      </c>
      <c r="E9" s="101">
        <f t="shared" si="9"/>
        <v>6.4301238441852391E-4</v>
      </c>
      <c r="F9" s="76">
        <f>分析係数表!C12</f>
        <v>0.28285269962977577</v>
      </c>
      <c r="G9" s="101">
        <f t="shared" si="0"/>
        <v>1.8187778882815866E-4</v>
      </c>
      <c r="H9" s="101">
        <v>4.8767179984846422E-3</v>
      </c>
      <c r="I9" s="101">
        <f t="shared" si="1"/>
        <v>4.8767179984846422E-3</v>
      </c>
      <c r="J9" s="76">
        <f>分析係数表!G12</f>
        <v>0.13743688539340115</v>
      </c>
      <c r="K9" s="102">
        <f t="shared" si="2"/>
        <v>6.7024093265367045E-4</v>
      </c>
      <c r="L9" s="70"/>
      <c r="M9" s="71"/>
      <c r="N9" s="72">
        <f>分析係数表!H12</f>
        <v>7.6503049889858399E-2</v>
      </c>
      <c r="O9" s="73">
        <f t="shared" si="3"/>
        <v>2.0794104308755248</v>
      </c>
      <c r="P9" s="67">
        <f>分析係数表!C12</f>
        <v>0.28285269962977577</v>
      </c>
      <c r="Q9" s="73">
        <f t="shared" si="4"/>
        <v>0.58816685401145741</v>
      </c>
      <c r="R9" s="74">
        <v>0.71613046570873695</v>
      </c>
      <c r="S9" s="75">
        <f t="shared" si="5"/>
        <v>0.72100718370722161</v>
      </c>
      <c r="T9" s="76">
        <f>分析係数表!F12</f>
        <v>0.33885954419874881</v>
      </c>
      <c r="U9" s="77">
        <f t="shared" si="6"/>
        <v>0.24432016563505266</v>
      </c>
      <c r="V9" s="78">
        <f>分析係数表!D12</f>
        <v>4.3897068941791663E-2</v>
      </c>
      <c r="W9" s="158">
        <f t="shared" si="7"/>
        <v>0</v>
      </c>
      <c r="X9" s="67">
        <f>分析係数表!E12</f>
        <v>4.5190587587725331E-2</v>
      </c>
      <c r="Y9" s="157">
        <f t="shared" si="8"/>
        <v>0</v>
      </c>
    </row>
    <row r="10" spans="1:25" x14ac:dyDescent="0.15">
      <c r="A10" s="6" t="s">
        <v>221</v>
      </c>
      <c r="B10" s="5" t="s">
        <v>28</v>
      </c>
      <c r="C10" s="81"/>
      <c r="D10" s="98">
        <f>投入係数表!AL10</f>
        <v>2.0597830047540048E-3</v>
      </c>
      <c r="E10" s="101">
        <f t="shared" si="9"/>
        <v>0.20597830047540047</v>
      </c>
      <c r="F10" s="76">
        <f>分析係数表!C13</f>
        <v>8.2857707463935726E-2</v>
      </c>
      <c r="G10" s="101">
        <f t="shared" si="0"/>
        <v>1.7066889764709384E-2</v>
      </c>
      <c r="H10" s="101">
        <v>2.1134216081916891E-2</v>
      </c>
      <c r="I10" s="101">
        <f t="shared" si="1"/>
        <v>2.1134216081916891E-2</v>
      </c>
      <c r="J10" s="76">
        <f>分析係数表!G13</f>
        <v>0.24536311575828371</v>
      </c>
      <c r="K10" s="102">
        <f t="shared" si="2"/>
        <v>5.1855571069679548E-3</v>
      </c>
      <c r="L10" s="70"/>
      <c r="M10" s="71"/>
      <c r="N10" s="72">
        <f>分析係数表!H13</f>
        <v>1.5229376832013421E-2</v>
      </c>
      <c r="O10" s="73">
        <f t="shared" si="3"/>
        <v>0.41394591569637323</v>
      </c>
      <c r="P10" s="67">
        <f>分析係数表!C13</f>
        <v>8.2857707463935726E-2</v>
      </c>
      <c r="Q10" s="73">
        <f t="shared" si="4"/>
        <v>3.4298609588661093E-2</v>
      </c>
      <c r="R10" s="74">
        <v>3.7984018098290641E-2</v>
      </c>
      <c r="S10" s="75">
        <f t="shared" si="5"/>
        <v>5.9118234180207535E-2</v>
      </c>
      <c r="T10" s="76">
        <f>分析係数表!F13</f>
        <v>0.38525314111513148</v>
      </c>
      <c r="U10" s="77">
        <f t="shared" si="6"/>
        <v>2.2775485415104883E-2</v>
      </c>
      <c r="V10" s="78">
        <f>分析係数表!D13</f>
        <v>0.14541724835465397</v>
      </c>
      <c r="W10" s="158">
        <f t="shared" si="7"/>
        <v>0</v>
      </c>
      <c r="X10" s="67">
        <f>分析係数表!E13</f>
        <v>0.13461921992079545</v>
      </c>
      <c r="Y10" s="157">
        <f t="shared" si="8"/>
        <v>0</v>
      </c>
    </row>
    <row r="11" spans="1:25" x14ac:dyDescent="0.15">
      <c r="A11" s="6" t="s">
        <v>222</v>
      </c>
      <c r="B11" s="5" t="s">
        <v>265</v>
      </c>
      <c r="C11" s="81"/>
      <c r="D11" s="98">
        <f>投入係数表!AL11</f>
        <v>3.7123248327096113E-3</v>
      </c>
      <c r="E11" s="101">
        <f t="shared" si="9"/>
        <v>0.37123248327096114</v>
      </c>
      <c r="F11" s="76">
        <f>分析係数表!C14</f>
        <v>0.18904232356765083</v>
      </c>
      <c r="G11" s="101">
        <f t="shared" si="0"/>
        <v>7.0178651221331559E-2</v>
      </c>
      <c r="H11" s="101">
        <v>0.12454062086025829</v>
      </c>
      <c r="I11" s="101">
        <f t="shared" si="1"/>
        <v>0.12454062086025829</v>
      </c>
      <c r="J11" s="76">
        <f>分析係数表!G14</f>
        <v>0.16324783844948645</v>
      </c>
      <c r="K11" s="102">
        <f t="shared" si="2"/>
        <v>2.0330987154594186E-2</v>
      </c>
      <c r="L11" s="70"/>
      <c r="M11" s="71"/>
      <c r="N11" s="72">
        <f>分析係数表!H14</f>
        <v>1.012936620163862E-3</v>
      </c>
      <c r="O11" s="73">
        <f t="shared" si="3"/>
        <v>2.7532379124975987E-2</v>
      </c>
      <c r="P11" s="67">
        <f>分析係数表!C14</f>
        <v>0.18904232356765083</v>
      </c>
      <c r="Q11" s="73">
        <f t="shared" si="4"/>
        <v>5.2047849231309454E-3</v>
      </c>
      <c r="R11" s="74">
        <v>3.0072374522574073E-2</v>
      </c>
      <c r="S11" s="75">
        <f t="shared" si="5"/>
        <v>0.15461299538283235</v>
      </c>
      <c r="T11" s="76">
        <f>分析係数表!F14</f>
        <v>0.31391081065397786</v>
      </c>
      <c r="U11" s="77">
        <f t="shared" si="6"/>
        <v>4.8534690718264641E-2</v>
      </c>
      <c r="V11" s="78">
        <f>分析係数表!D14</f>
        <v>4.3223756745778448E-2</v>
      </c>
      <c r="W11" s="158">
        <f t="shared" si="7"/>
        <v>0</v>
      </c>
      <c r="X11" s="67">
        <f>分析係数表!E14</f>
        <v>3.9473684210526314E-2</v>
      </c>
      <c r="Y11" s="157">
        <f t="shared" si="8"/>
        <v>0</v>
      </c>
    </row>
    <row r="12" spans="1:25" x14ac:dyDescent="0.15">
      <c r="A12" s="6" t="s">
        <v>223</v>
      </c>
      <c r="B12" s="5" t="s">
        <v>29</v>
      </c>
      <c r="C12" s="81"/>
      <c r="D12" s="98">
        <f>投入係数表!AL12</f>
        <v>4.4432155763319998E-3</v>
      </c>
      <c r="E12" s="101">
        <f t="shared" si="9"/>
        <v>0.44432155763319997</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0.18428536959650224</v>
      </c>
      <c r="P12" s="67">
        <f>分析係数表!C15</f>
        <v>0</v>
      </c>
      <c r="Q12" s="73">
        <f t="shared" si="4"/>
        <v>0</v>
      </c>
      <c r="R12" s="74">
        <v>0</v>
      </c>
      <c r="S12" s="75">
        <f t="shared" si="5"/>
        <v>0</v>
      </c>
      <c r="T12" s="76">
        <f>分析係数表!F15</f>
        <v>0.30441701456509634</v>
      </c>
      <c r="U12" s="77">
        <f t="shared" si="6"/>
        <v>0</v>
      </c>
      <c r="V12" s="78">
        <f>分析係数表!D15</f>
        <v>1.6382553541497664E-2</v>
      </c>
      <c r="W12" s="158">
        <f t="shared" si="7"/>
        <v>0</v>
      </c>
      <c r="X12" s="67">
        <f>分析係数表!E15</f>
        <v>1.4846335831041491E-2</v>
      </c>
      <c r="Y12" s="157">
        <f t="shared" si="8"/>
        <v>0</v>
      </c>
    </row>
    <row r="13" spans="1:25" x14ac:dyDescent="0.15">
      <c r="A13" s="6" t="s">
        <v>224</v>
      </c>
      <c r="B13" s="5" t="s">
        <v>30</v>
      </c>
      <c r="C13" s="81"/>
      <c r="D13" s="98">
        <f>投入係数表!AL13</f>
        <v>2.2741204662268463E-3</v>
      </c>
      <c r="E13" s="101">
        <f t="shared" si="9"/>
        <v>0.22741204662268463</v>
      </c>
      <c r="F13" s="76">
        <f>分析係数表!C16</f>
        <v>0.18624360370728099</v>
      </c>
      <c r="G13" s="101">
        <f t="shared" si="0"/>
        <v>4.2354039089456987E-2</v>
      </c>
      <c r="H13" s="101">
        <v>6.0222649849228198E-2</v>
      </c>
      <c r="I13" s="101">
        <f t="shared" si="1"/>
        <v>6.0222649849228198E-2</v>
      </c>
      <c r="J13" s="76">
        <f>分析係数表!G16</f>
        <v>3.3443467200273011E-2</v>
      </c>
      <c r="K13" s="102">
        <f t="shared" si="2"/>
        <v>2.0140542149461897E-3</v>
      </c>
      <c r="L13" s="70"/>
      <c r="M13" s="71"/>
      <c r="N13" s="72">
        <f>分析係数表!H16</f>
        <v>1.544069969062719E-2</v>
      </c>
      <c r="O13" s="73">
        <f t="shared" si="3"/>
        <v>0.41968982992092435</v>
      </c>
      <c r="P13" s="67">
        <f>分析係数表!C16</f>
        <v>0.18624360370728099</v>
      </c>
      <c r="Q13" s="73">
        <f t="shared" si="4"/>
        <v>7.8164546363768794E-2</v>
      </c>
      <c r="R13" s="74">
        <v>0.14297046336948516</v>
      </c>
      <c r="S13" s="75">
        <f t="shared" si="5"/>
        <v>0.20319311321871336</v>
      </c>
      <c r="T13" s="76">
        <f>分析係数表!F16</f>
        <v>0.28910915662276826</v>
      </c>
      <c r="U13" s="77">
        <f t="shared" si="6"/>
        <v>5.8744989594216881E-2</v>
      </c>
      <c r="V13" s="78">
        <f>分析係数表!D16</f>
        <v>9.2295282857896288E-3</v>
      </c>
      <c r="W13" s="158">
        <f t="shared" si="7"/>
        <v>0</v>
      </c>
      <c r="X13" s="67">
        <f>分析係数表!E16</f>
        <v>8.9968511021142599E-3</v>
      </c>
      <c r="Y13" s="157">
        <f t="shared" si="8"/>
        <v>0</v>
      </c>
    </row>
    <row r="14" spans="1:25" x14ac:dyDescent="0.15">
      <c r="A14" s="6" t="s">
        <v>2</v>
      </c>
      <c r="B14" s="5" t="s">
        <v>360</v>
      </c>
      <c r="C14" s="81"/>
      <c r="D14" s="98">
        <f>投入係数表!AL14</f>
        <v>1.2112209947830263E-2</v>
      </c>
      <c r="E14" s="101">
        <f t="shared" si="9"/>
        <v>1.2112209947830264</v>
      </c>
      <c r="F14" s="76">
        <f>分析係数表!C17</f>
        <v>8.6758716707685424E-2</v>
      </c>
      <c r="G14" s="101">
        <f t="shared" si="0"/>
        <v>0.10508397915678151</v>
      </c>
      <c r="H14" s="101">
        <v>0.124170145460786</v>
      </c>
      <c r="I14" s="101">
        <f t="shared" si="1"/>
        <v>0.124170145460786</v>
      </c>
      <c r="J14" s="76">
        <f>分析係数表!G17</f>
        <v>0.21883055467982124</v>
      </c>
      <c r="K14" s="102">
        <f t="shared" si="2"/>
        <v>2.7172221805857887E-2</v>
      </c>
      <c r="L14" s="70"/>
      <c r="M14" s="71"/>
      <c r="N14" s="72">
        <f>分析係数表!H17</f>
        <v>2.866347284388861E-3</v>
      </c>
      <c r="O14" s="73">
        <f t="shared" si="3"/>
        <v>7.7909474854283664E-2</v>
      </c>
      <c r="P14" s="67">
        <f>分析係数表!C17</f>
        <v>8.6758716707685424E-2</v>
      </c>
      <c r="Q14" s="73">
        <f t="shared" si="4"/>
        <v>6.7593260577273372E-3</v>
      </c>
      <c r="R14" s="74">
        <v>1.42091793908654E-2</v>
      </c>
      <c r="S14" s="75">
        <f t="shared" si="5"/>
        <v>0.13837932485165141</v>
      </c>
      <c r="T14" s="76">
        <f>分析係数表!F17</f>
        <v>0.34508465775272146</v>
      </c>
      <c r="U14" s="77">
        <f t="shared" si="6"/>
        <v>4.7752581956484789E-2</v>
      </c>
      <c r="V14" s="78">
        <f>分析係数表!D17</f>
        <v>3.6575301819260796E-2</v>
      </c>
      <c r="W14" s="158">
        <f t="shared" si="7"/>
        <v>0</v>
      </c>
      <c r="X14" s="67">
        <f>分析係数表!E17</f>
        <v>3.5787140923168224E-2</v>
      </c>
      <c r="Y14" s="157">
        <f t="shared" si="8"/>
        <v>0</v>
      </c>
    </row>
    <row r="15" spans="1:25" x14ac:dyDescent="0.15">
      <c r="A15" s="6" t="s">
        <v>3</v>
      </c>
      <c r="B15" s="5" t="s">
        <v>31</v>
      </c>
      <c r="C15" s="81"/>
      <c r="D15" s="98">
        <f>投入係数表!AL15</f>
        <v>8.9378721434174818E-4</v>
      </c>
      <c r="E15" s="101">
        <f t="shared" si="9"/>
        <v>8.9378721434174815E-2</v>
      </c>
      <c r="F15" s="76">
        <f>分析係数表!C18</f>
        <v>0.36451017494166671</v>
      </c>
      <c r="G15" s="101">
        <f t="shared" si="0"/>
        <v>3.2579453386033561E-2</v>
      </c>
      <c r="H15" s="101">
        <v>4.5926410718486251E-2</v>
      </c>
      <c r="I15" s="101">
        <f t="shared" si="1"/>
        <v>4.5926410718486251E-2</v>
      </c>
      <c r="J15" s="76">
        <f>分析係数表!G18</f>
        <v>0.21601264645713222</v>
      </c>
      <c r="K15" s="102">
        <f t="shared" si="2"/>
        <v>9.9206855215774187E-3</v>
      </c>
      <c r="L15" s="70"/>
      <c r="M15" s="71"/>
      <c r="N15" s="72">
        <f>分析係数表!H18</f>
        <v>4.846294736294444E-4</v>
      </c>
      <c r="O15" s="73">
        <f t="shared" si="3"/>
        <v>1.3172593563598213E-2</v>
      </c>
      <c r="P15" s="67">
        <f>分析係数表!C18</f>
        <v>0.36451017494166671</v>
      </c>
      <c r="Q15" s="73">
        <f t="shared" si="4"/>
        <v>4.8015443843026579E-3</v>
      </c>
      <c r="R15" s="74">
        <v>1.3128863131323084E-2</v>
      </c>
      <c r="S15" s="75">
        <f t="shared" si="5"/>
        <v>5.9055273849809332E-2</v>
      </c>
      <c r="T15" s="76">
        <f>分析係数表!F18</f>
        <v>0.4650429076224129</v>
      </c>
      <c r="U15" s="77">
        <f t="shared" si="6"/>
        <v>2.7463236261553177E-2</v>
      </c>
      <c r="V15" s="78">
        <f>分析係数表!D18</f>
        <v>3.2220569090570951E-2</v>
      </c>
      <c r="W15" s="158">
        <f t="shared" si="7"/>
        <v>0</v>
      </c>
      <c r="X15" s="67">
        <f>分析係数表!E18</f>
        <v>3.2765216929248921E-2</v>
      </c>
      <c r="Y15" s="157">
        <f t="shared" si="8"/>
        <v>0</v>
      </c>
    </row>
    <row r="16" spans="1:25" x14ac:dyDescent="0.15">
      <c r="A16" s="6" t="s">
        <v>4</v>
      </c>
      <c r="B16" s="5" t="s">
        <v>32</v>
      </c>
      <c r="C16" s="81"/>
      <c r="D16" s="98">
        <f>投入係数表!AL16</f>
        <v>1.5432297226044574E-4</v>
      </c>
      <c r="E16" s="101">
        <f t="shared" si="9"/>
        <v>1.5432297226044575E-2</v>
      </c>
      <c r="F16" s="76">
        <f>分析係数表!C19</f>
        <v>0.20084535872916243</v>
      </c>
      <c r="G16" s="101">
        <f t="shared" si="0"/>
        <v>3.0995052723799808E-3</v>
      </c>
      <c r="H16" s="101">
        <v>9.5188756560035514E-3</v>
      </c>
      <c r="I16" s="101">
        <f t="shared" si="1"/>
        <v>9.5188756560035514E-3</v>
      </c>
      <c r="J16" s="76">
        <f>分析係数表!G19</f>
        <v>5.7675100625652016E-2</v>
      </c>
      <c r="K16" s="102">
        <f t="shared" si="2"/>
        <v>5.4900211130307422E-4</v>
      </c>
      <c r="L16" s="70"/>
      <c r="M16" s="71"/>
      <c r="N16" s="72">
        <f>分析係数表!H19</f>
        <v>-1.1304809457757749E-4</v>
      </c>
      <c r="O16" s="73">
        <f t="shared" si="3"/>
        <v>-3.0727322295470982E-3</v>
      </c>
      <c r="P16" s="67">
        <f>分析係数表!C19</f>
        <v>0.20084535872916243</v>
      </c>
      <c r="Q16" s="73">
        <f t="shared" si="4"/>
        <v>-6.1714400692204597E-4</v>
      </c>
      <c r="R16" s="74">
        <v>1.5274640538562778E-3</v>
      </c>
      <c r="S16" s="75">
        <f t="shared" si="5"/>
        <v>1.1046339709859829E-2</v>
      </c>
      <c r="T16" s="76">
        <f>分析係数表!F19</f>
        <v>0.24248712237187039</v>
      </c>
      <c r="U16" s="77">
        <f t="shared" si="6"/>
        <v>2.6785951289860317E-3</v>
      </c>
      <c r="V16" s="78">
        <f>分析係数表!D19</f>
        <v>7.3785483068795456E-3</v>
      </c>
      <c r="W16" s="158">
        <f t="shared" si="7"/>
        <v>0</v>
      </c>
      <c r="X16" s="67">
        <f>分析係数表!E19</f>
        <v>8.3435495944996062E-3</v>
      </c>
      <c r="Y16" s="157">
        <f t="shared" si="8"/>
        <v>0</v>
      </c>
    </row>
    <row r="17" spans="1:25" x14ac:dyDescent="0.15">
      <c r="A17" s="6" t="s">
        <v>5</v>
      </c>
      <c r="B17" s="5" t="s">
        <v>33</v>
      </c>
      <c r="C17" s="81"/>
      <c r="D17" s="98">
        <f>投入係数表!AL17</f>
        <v>4.8225928831389291E-4</v>
      </c>
      <c r="E17" s="101">
        <f t="shared" si="9"/>
        <v>4.8225928831389292E-2</v>
      </c>
      <c r="F17" s="76">
        <f>分析係数表!C20</f>
        <v>4.0655503382211911E-2</v>
      </c>
      <c r="G17" s="101">
        <f t="shared" si="0"/>
        <v>1.9606494127148585E-3</v>
      </c>
      <c r="H17" s="101">
        <v>3.194517225545947E-3</v>
      </c>
      <c r="I17" s="101">
        <f t="shared" si="1"/>
        <v>3.194517225545947E-3</v>
      </c>
      <c r="J17" s="76">
        <f>分析係数表!G20</f>
        <v>0.10009738747512385</v>
      </c>
      <c r="K17" s="102">
        <f t="shared" si="2"/>
        <v>3.1976282852143025E-4</v>
      </c>
      <c r="L17" s="70"/>
      <c r="M17" s="71"/>
      <c r="N17" s="72">
        <f>分析係数表!H20</f>
        <v>5.4629207067175944E-4</v>
      </c>
      <c r="O17" s="73">
        <f t="shared" si="3"/>
        <v>1.4848629325169357E-2</v>
      </c>
      <c r="P17" s="67">
        <f>分析係数表!C20</f>
        <v>4.0655503382211911E-2</v>
      </c>
      <c r="Q17" s="73">
        <f t="shared" si="4"/>
        <v>6.0367849975063374E-4</v>
      </c>
      <c r="R17" s="74">
        <v>1.1045143249108851E-3</v>
      </c>
      <c r="S17" s="75">
        <f t="shared" si="5"/>
        <v>4.2990315504568321E-3</v>
      </c>
      <c r="T17" s="76">
        <f>分析係数表!F20</f>
        <v>0.22636236609222171</v>
      </c>
      <c r="U17" s="77">
        <f t="shared" si="6"/>
        <v>9.7313895366652088E-4</v>
      </c>
      <c r="V17" s="78">
        <f>分析係数表!D20</f>
        <v>2.4840863219996893E-2</v>
      </c>
      <c r="W17" s="158">
        <f t="shared" si="7"/>
        <v>0</v>
      </c>
      <c r="X17" s="67">
        <f>分析係数表!E20</f>
        <v>2.6336960663928526E-2</v>
      </c>
      <c r="Y17" s="157">
        <f t="shared" si="8"/>
        <v>0</v>
      </c>
    </row>
    <row r="18" spans="1:25" x14ac:dyDescent="0.15">
      <c r="A18" s="6" t="s">
        <v>6</v>
      </c>
      <c r="B18" s="5" t="s">
        <v>34</v>
      </c>
      <c r="C18" s="81"/>
      <c r="D18" s="98">
        <f>投入係数表!AL18</f>
        <v>1.3353223849758014E-3</v>
      </c>
      <c r="E18" s="101">
        <f t="shared" si="9"/>
        <v>0.13353223849758014</v>
      </c>
      <c r="F18" s="76">
        <f>分析係数表!C21</f>
        <v>0.20026093416848378</v>
      </c>
      <c r="G18" s="101">
        <f t="shared" si="0"/>
        <v>2.6741290823134173E-2</v>
      </c>
      <c r="H18" s="101">
        <v>3.9084765653821962E-2</v>
      </c>
      <c r="I18" s="101">
        <f t="shared" si="1"/>
        <v>3.9084765653821962E-2</v>
      </c>
      <c r="J18" s="76">
        <f>分析係数表!G21</f>
        <v>0.28530595433635869</v>
      </c>
      <c r="K18" s="102">
        <f t="shared" si="2"/>
        <v>1.1151116364876609E-2</v>
      </c>
      <c r="L18" s="70"/>
      <c r="M18" s="71"/>
      <c r="N18" s="72">
        <f>分析係数表!H21</f>
        <v>9.3136214282663271E-4</v>
      </c>
      <c r="O18" s="73">
        <f t="shared" si="3"/>
        <v>2.5315123482064158E-2</v>
      </c>
      <c r="P18" s="67">
        <f>分析係数表!C21</f>
        <v>0.20026093416848378</v>
      </c>
      <c r="Q18" s="73">
        <f t="shared" si="4"/>
        <v>5.0696302771086879E-3</v>
      </c>
      <c r="R18" s="74">
        <v>1.5044214656276663E-2</v>
      </c>
      <c r="S18" s="75">
        <f t="shared" si="5"/>
        <v>5.4128980310098627E-2</v>
      </c>
      <c r="T18" s="76">
        <f>分析係数表!F21</f>
        <v>0.42843035575162391</v>
      </c>
      <c r="U18" s="77">
        <f t="shared" si="6"/>
        <v>2.3190498290728202E-2</v>
      </c>
      <c r="V18" s="78">
        <f>分析係数表!D21</f>
        <v>6.0977485770431279E-2</v>
      </c>
      <c r="W18" s="158">
        <f t="shared" si="7"/>
        <v>0</v>
      </c>
      <c r="X18" s="67">
        <f>分析係数表!E21</f>
        <v>5.1608549154661891E-2</v>
      </c>
      <c r="Y18" s="157">
        <f t="shared" si="8"/>
        <v>0</v>
      </c>
    </row>
    <row r="19" spans="1:25" x14ac:dyDescent="0.15">
      <c r="A19" s="6" t="s">
        <v>7</v>
      </c>
      <c r="B19" s="5" t="s">
        <v>266</v>
      </c>
      <c r="C19" s="81"/>
      <c r="D19" s="98">
        <f>投入係数表!AL19</f>
        <v>9.5551640324592658E-3</v>
      </c>
      <c r="E19" s="101">
        <f t="shared" si="9"/>
        <v>0.95551640324592657</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1.1784626448547108E-3</v>
      </c>
      <c r="P19" s="67">
        <f>分析係数表!C22</f>
        <v>0</v>
      </c>
      <c r="Q19" s="73">
        <f t="shared" si="4"/>
        <v>0</v>
      </c>
      <c r="R19" s="74">
        <v>0</v>
      </c>
      <c r="S19" s="75">
        <f t="shared" si="5"/>
        <v>0</v>
      </c>
      <c r="T19" s="76">
        <f>分析係数表!F22</f>
        <v>0.41838413471300051</v>
      </c>
      <c r="U19" s="77">
        <f t="shared" si="6"/>
        <v>0</v>
      </c>
      <c r="V19" s="78">
        <f>分析係数表!D22</f>
        <v>3.026450367845886E-2</v>
      </c>
      <c r="W19" s="158">
        <f t="shared" si="7"/>
        <v>0</v>
      </c>
      <c r="X19" s="67">
        <f>分析係数表!E22</f>
        <v>3.1513111329121969E-2</v>
      </c>
      <c r="Y19" s="157">
        <f t="shared" si="8"/>
        <v>0</v>
      </c>
    </row>
    <row r="20" spans="1:25" x14ac:dyDescent="0.15">
      <c r="A20" s="6" t="s">
        <v>8</v>
      </c>
      <c r="B20" s="5" t="s">
        <v>267</v>
      </c>
      <c r="C20" s="81"/>
      <c r="D20" s="98">
        <f>投入係数表!AL20</f>
        <v>1.4051963974159476E-2</v>
      </c>
      <c r="E20" s="101">
        <f t="shared" si="9"/>
        <v>1.4051963974159476</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6.1978405766432933E-4</v>
      </c>
      <c r="P20" s="67">
        <f>分析係数表!C23</f>
        <v>0</v>
      </c>
      <c r="Q20" s="73">
        <f t="shared" si="4"/>
        <v>0</v>
      </c>
      <c r="R20" s="74">
        <v>0</v>
      </c>
      <c r="S20" s="75">
        <f t="shared" si="5"/>
        <v>0</v>
      </c>
      <c r="T20" s="76">
        <f>分析係数表!F23</f>
        <v>0.44514084879880428</v>
      </c>
      <c r="U20" s="77">
        <f t="shared" si="6"/>
        <v>0</v>
      </c>
      <c r="V20" s="78">
        <f>分析係数表!D23</f>
        <v>3.0368931406207365E-2</v>
      </c>
      <c r="W20" s="158">
        <f t="shared" si="7"/>
        <v>0</v>
      </c>
      <c r="X20" s="67">
        <f>分析係数表!E23</f>
        <v>2.9261200503365954E-2</v>
      </c>
      <c r="Y20" s="157">
        <f t="shared" si="8"/>
        <v>0</v>
      </c>
    </row>
    <row r="21" spans="1:25" x14ac:dyDescent="0.15">
      <c r="A21" s="6" t="s">
        <v>9</v>
      </c>
      <c r="B21" s="5" t="s">
        <v>268</v>
      </c>
      <c r="C21" s="81"/>
      <c r="D21" s="98">
        <f>投入係数表!AL21</f>
        <v>4.9447652361784486E-3</v>
      </c>
      <c r="E21" s="101">
        <f t="shared" si="9"/>
        <v>0.49447652361784489</v>
      </c>
      <c r="F21" s="76">
        <f>分析係数表!C24</f>
        <v>0.65025853558407531</v>
      </c>
      <c r="G21" s="101">
        <f t="shared" si="0"/>
        <v>0.32153758012844424</v>
      </c>
      <c r="H21" s="101">
        <v>0.3840927634537229</v>
      </c>
      <c r="I21" s="101">
        <f t="shared" si="1"/>
        <v>0.3840927634537229</v>
      </c>
      <c r="J21" s="76">
        <f>分析係数表!G24</f>
        <v>0.20860957299762456</v>
      </c>
      <c r="K21" s="102">
        <f t="shared" si="2"/>
        <v>8.012542737555875E-2</v>
      </c>
      <c r="L21" s="70"/>
      <c r="M21" s="71"/>
      <c r="N21" s="72">
        <f>分析係数表!H24</f>
        <v>1.012294301444671E-3</v>
      </c>
      <c r="O21" s="73">
        <f t="shared" si="3"/>
        <v>2.7514920419126284E-2</v>
      </c>
      <c r="P21" s="67">
        <f>分析係数表!C24</f>
        <v>0.65025853558407531</v>
      </c>
      <c r="Q21" s="73">
        <f t="shared" si="4"/>
        <v>1.789181185845343E-2</v>
      </c>
      <c r="R21" s="74">
        <v>3.7336255911659871E-2</v>
      </c>
      <c r="S21" s="75">
        <f t="shared" si="5"/>
        <v>0.4214290193653828</v>
      </c>
      <c r="T21" s="76">
        <f>分析係数表!F24</f>
        <v>0.3934811577649211</v>
      </c>
      <c r="U21" s="77">
        <f t="shared" si="6"/>
        <v>0.16582437845562617</v>
      </c>
      <c r="V21" s="78">
        <f>分析係数表!D24</f>
        <v>3.4084043072695518E-2</v>
      </c>
      <c r="W21" s="158">
        <f t="shared" si="7"/>
        <v>0</v>
      </c>
      <c r="X21" s="67">
        <f>分析係数表!E24</f>
        <v>3.4423393671525172E-2</v>
      </c>
      <c r="Y21" s="157">
        <f t="shared" si="8"/>
        <v>0</v>
      </c>
    </row>
    <row r="22" spans="1:25" x14ac:dyDescent="0.15">
      <c r="A22" s="6" t="s">
        <v>10</v>
      </c>
      <c r="B22" s="5" t="s">
        <v>269</v>
      </c>
      <c r="C22" s="81"/>
      <c r="D22" s="98">
        <f>投入係数表!AL22</f>
        <v>1.4221290568723021E-2</v>
      </c>
      <c r="E22" s="101">
        <f t="shared" si="9"/>
        <v>1.4221290568723022</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1.1706062272223462E-2</v>
      </c>
      <c r="P22" s="67">
        <f>分析係数表!C25</f>
        <v>0</v>
      </c>
      <c r="Q22" s="73">
        <f t="shared" si="4"/>
        <v>0</v>
      </c>
      <c r="R22" s="74">
        <v>0</v>
      </c>
      <c r="S22" s="75">
        <f t="shared" si="5"/>
        <v>0</v>
      </c>
      <c r="T22" s="76">
        <f>分析係数表!F25</f>
        <v>0.35048596602779541</v>
      </c>
      <c r="U22" s="77">
        <f t="shared" si="6"/>
        <v>0</v>
      </c>
      <c r="V22" s="78">
        <f>分析係数表!D25</f>
        <v>2.3003905895176674E-2</v>
      </c>
      <c r="W22" s="158">
        <f t="shared" si="7"/>
        <v>0</v>
      </c>
      <c r="X22" s="67">
        <f>分析係数表!E25</f>
        <v>2.2123944045780726E-2</v>
      </c>
      <c r="Y22" s="157">
        <f t="shared" si="8"/>
        <v>0</v>
      </c>
    </row>
    <row r="23" spans="1:25" x14ac:dyDescent="0.15">
      <c r="A23" s="6" t="s">
        <v>11</v>
      </c>
      <c r="B23" s="5" t="s">
        <v>35</v>
      </c>
      <c r="C23" s="81"/>
      <c r="D23" s="98">
        <f>投入係数表!AL23</f>
        <v>8.1383934121237837E-3</v>
      </c>
      <c r="E23" s="101">
        <f t="shared" si="9"/>
        <v>0.81383934121237833</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0.26304159168449631</v>
      </c>
      <c r="P23" s="67">
        <f>分析係数表!C26</f>
        <v>0</v>
      </c>
      <c r="Q23" s="73">
        <f t="shared" si="4"/>
        <v>0</v>
      </c>
      <c r="R23" s="74">
        <v>0</v>
      </c>
      <c r="S23" s="75">
        <f t="shared" si="5"/>
        <v>0</v>
      </c>
      <c r="T23" s="76">
        <f>分析係数表!F26</f>
        <v>0.33616183802743088</v>
      </c>
      <c r="U23" s="77">
        <f t="shared" si="6"/>
        <v>0</v>
      </c>
      <c r="V23" s="78">
        <f>分析係数表!D26</f>
        <v>2.7602951782442934E-2</v>
      </c>
      <c r="W23" s="158">
        <f t="shared" si="7"/>
        <v>0</v>
      </c>
      <c r="X23" s="67">
        <f>分析係数表!E26</f>
        <v>3.0142035365695308E-2</v>
      </c>
      <c r="Y23" s="157">
        <f t="shared" si="8"/>
        <v>0</v>
      </c>
    </row>
    <row r="24" spans="1:25" x14ac:dyDescent="0.15">
      <c r="A24" s="6" t="s">
        <v>12</v>
      </c>
      <c r="B24" s="5" t="s">
        <v>361</v>
      </c>
      <c r="C24" s="81"/>
      <c r="D24" s="98">
        <f>投入係数表!AL24</f>
        <v>1.3674730041967275E-3</v>
      </c>
      <c r="E24" s="101">
        <f t="shared" si="9"/>
        <v>0.13674730041967276</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0.245635261952346</v>
      </c>
      <c r="P24" s="67">
        <f>分析係数表!C27</f>
        <v>0</v>
      </c>
      <c r="Q24" s="73">
        <f t="shared" si="4"/>
        <v>0</v>
      </c>
      <c r="R24" s="74">
        <v>0</v>
      </c>
      <c r="S24" s="75">
        <f t="shared" si="5"/>
        <v>0</v>
      </c>
      <c r="T24" s="76">
        <f>分析係数表!F27</f>
        <v>0.32350039213702025</v>
      </c>
      <c r="U24" s="77">
        <f t="shared" si="6"/>
        <v>0</v>
      </c>
      <c r="V24" s="78">
        <f>分析係数表!D27</f>
        <v>1.8544286184127304E-2</v>
      </c>
      <c r="W24" s="158">
        <f t="shared" si="7"/>
        <v>0</v>
      </c>
      <c r="X24" s="67">
        <f>分析係数表!E27</f>
        <v>2.1504288208060312E-2</v>
      </c>
      <c r="Y24" s="157">
        <f t="shared" si="8"/>
        <v>0</v>
      </c>
    </row>
    <row r="25" spans="1:25" x14ac:dyDescent="0.15">
      <c r="A25" s="6" t="s">
        <v>13</v>
      </c>
      <c r="B25" s="5" t="s">
        <v>189</v>
      </c>
      <c r="C25" s="81"/>
      <c r="D25" s="98">
        <f>投入係数表!AL25</f>
        <v>3.4566202411725117E-2</v>
      </c>
      <c r="E25" s="101">
        <f t="shared" si="9"/>
        <v>3.4566202411725118</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0.19964903074423773</v>
      </c>
      <c r="P25" s="67">
        <f>分析係数表!C28</f>
        <v>0</v>
      </c>
      <c r="Q25" s="73">
        <f t="shared" si="4"/>
        <v>0</v>
      </c>
      <c r="R25" s="74">
        <v>0</v>
      </c>
      <c r="S25" s="75">
        <f t="shared" si="5"/>
        <v>0</v>
      </c>
      <c r="T25" s="76">
        <f>分析係数表!F28</f>
        <v>0.21398822818403973</v>
      </c>
      <c r="U25" s="77">
        <f t="shared" si="6"/>
        <v>0</v>
      </c>
      <c r="V25" s="78">
        <f>分析係数表!D28</f>
        <v>4.8519326273747276E-2</v>
      </c>
      <c r="W25" s="158">
        <f t="shared" si="7"/>
        <v>0</v>
      </c>
      <c r="X25" s="67">
        <f>分析係数表!E28</f>
        <v>4.7520824027117221E-2</v>
      </c>
      <c r="Y25" s="157">
        <f t="shared" si="8"/>
        <v>0</v>
      </c>
    </row>
    <row r="26" spans="1:25" x14ac:dyDescent="0.15">
      <c r="A26" s="6" t="s">
        <v>14</v>
      </c>
      <c r="B26" s="5" t="s">
        <v>50</v>
      </c>
      <c r="C26" s="81"/>
      <c r="D26" s="98">
        <f>投入係数表!AL26</f>
        <v>7.0045482409324539E-3</v>
      </c>
      <c r="E26" s="101">
        <f t="shared" si="9"/>
        <v>0.70045482409324533</v>
      </c>
      <c r="F26" s="76">
        <f>分析係数表!C29</f>
        <v>0.21798273531536294</v>
      </c>
      <c r="G26" s="101">
        <f t="shared" si="0"/>
        <v>0.15268705852068701</v>
      </c>
      <c r="H26" s="101">
        <v>0.18921328167243884</v>
      </c>
      <c r="I26" s="101">
        <f t="shared" si="1"/>
        <v>0.18921328167243884</v>
      </c>
      <c r="J26" s="76">
        <f>分析係数表!G29</f>
        <v>0.25500731246508535</v>
      </c>
      <c r="K26" s="102">
        <f t="shared" si="2"/>
        <v>4.825077044198782E-2</v>
      </c>
      <c r="L26" s="70"/>
      <c r="M26" s="71"/>
      <c r="N26" s="72">
        <f>分析係数表!H29</f>
        <v>1.0983971257521954E-2</v>
      </c>
      <c r="O26" s="73">
        <f t="shared" si="3"/>
        <v>0.29855259938278494</v>
      </c>
      <c r="P26" s="67">
        <f>分析係数表!C29</f>
        <v>0.21798273531536294</v>
      </c>
      <c r="Q26" s="73">
        <f t="shared" si="4"/>
        <v>6.5079312248971205E-2</v>
      </c>
      <c r="R26" s="74">
        <v>0.10037498115090439</v>
      </c>
      <c r="S26" s="75">
        <f t="shared" si="5"/>
        <v>0.28958826282334321</v>
      </c>
      <c r="T26" s="76">
        <f>分析係数表!F29</f>
        <v>0.40506035137493174</v>
      </c>
      <c r="U26" s="77">
        <f t="shared" si="6"/>
        <v>0.11730072349327948</v>
      </c>
      <c r="V26" s="78">
        <f>分析係数表!D29</f>
        <v>7.067670116811138E-2</v>
      </c>
      <c r="W26" s="158">
        <f t="shared" si="7"/>
        <v>0</v>
      </c>
      <c r="X26" s="67">
        <f>分析係数表!E29</f>
        <v>5.1745890269086159E-2</v>
      </c>
      <c r="Y26" s="157">
        <f t="shared" si="8"/>
        <v>0</v>
      </c>
    </row>
    <row r="27" spans="1:25" x14ac:dyDescent="0.15">
      <c r="A27" s="6" t="s">
        <v>15</v>
      </c>
      <c r="B27" s="5" t="s">
        <v>36</v>
      </c>
      <c r="C27" s="81"/>
      <c r="D27" s="98">
        <f>投入係数表!AL27</f>
        <v>1.2860247688370478E-3</v>
      </c>
      <c r="E27" s="101">
        <f t="shared" si="9"/>
        <v>0.12860247688370477</v>
      </c>
      <c r="F27" s="76">
        <f>分析係数表!C30</f>
        <v>1</v>
      </c>
      <c r="G27" s="101">
        <f t="shared" si="0"/>
        <v>0.12860247688370477</v>
      </c>
      <c r="H27" s="101">
        <v>0.17839892860067974</v>
      </c>
      <c r="I27" s="101">
        <f t="shared" si="1"/>
        <v>0.17839892860067974</v>
      </c>
      <c r="J27" s="76">
        <f>分析係数表!G30</f>
        <v>0.34480244300890089</v>
      </c>
      <c r="K27" s="102">
        <f t="shared" si="2"/>
        <v>6.1512386411684855E-2</v>
      </c>
      <c r="L27" s="70"/>
      <c r="M27" s="71"/>
      <c r="N27" s="72">
        <f>分析係数表!H30</f>
        <v>0</v>
      </c>
      <c r="O27" s="73">
        <f t="shared" si="3"/>
        <v>0</v>
      </c>
      <c r="P27" s="67">
        <f>分析係数表!C30</f>
        <v>1</v>
      </c>
      <c r="Q27" s="73">
        <f t="shared" si="4"/>
        <v>0</v>
      </c>
      <c r="R27" s="74">
        <v>0.16664800157079127</v>
      </c>
      <c r="S27" s="75">
        <f t="shared" si="5"/>
        <v>0.34504693017147103</v>
      </c>
      <c r="T27" s="76">
        <f>分析係数表!F30</f>
        <v>0.4506615325054556</v>
      </c>
      <c r="U27" s="77">
        <f t="shared" si="6"/>
        <v>0.15549937833737806</v>
      </c>
      <c r="V27" s="78">
        <f>分析係数表!D30</f>
        <v>9.0118070661845004E-2</v>
      </c>
      <c r="W27" s="158">
        <f t="shared" si="7"/>
        <v>0</v>
      </c>
      <c r="X27" s="67">
        <f>分析係数表!E30</f>
        <v>6.5635899314422819E-2</v>
      </c>
      <c r="Y27" s="157">
        <f t="shared" si="8"/>
        <v>0</v>
      </c>
    </row>
    <row r="28" spans="1:25" x14ac:dyDescent="0.15">
      <c r="A28" s="6" t="s">
        <v>16</v>
      </c>
      <c r="B28" s="5" t="s">
        <v>190</v>
      </c>
      <c r="C28" s="81"/>
      <c r="D28" s="98">
        <f>投入係数表!AL28</f>
        <v>5.5191896329256631E-3</v>
      </c>
      <c r="E28" s="101">
        <f t="shared" si="9"/>
        <v>0.55191896329256629</v>
      </c>
      <c r="F28" s="76">
        <f>分析係数表!C31</f>
        <v>0.99579475994795519</v>
      </c>
      <c r="G28" s="101">
        <f t="shared" si="0"/>
        <v>0.54959801156264532</v>
      </c>
      <c r="H28" s="101">
        <v>0.74673182799325688</v>
      </c>
      <c r="I28" s="101">
        <f t="shared" si="1"/>
        <v>0.74673182799325688</v>
      </c>
      <c r="J28" s="76">
        <f>分析係数表!G31</f>
        <v>7.0701677135993485E-2</v>
      </c>
      <c r="K28" s="102">
        <f t="shared" si="2"/>
        <v>5.2795192609949471E-2</v>
      </c>
      <c r="L28" s="70"/>
      <c r="M28" s="71"/>
      <c r="N28" s="72">
        <f>分析係数表!H31</f>
        <v>0.174828557104864</v>
      </c>
      <c r="O28" s="73">
        <f t="shared" si="3"/>
        <v>4.7519716636416627</v>
      </c>
      <c r="P28" s="67">
        <f>分析係数表!C31</f>
        <v>0.99579475994795519</v>
      </c>
      <c r="Q28" s="73">
        <f t="shared" si="4"/>
        <v>4.7319884820755345</v>
      </c>
      <c r="R28" s="74">
        <v>5.4158334362186373</v>
      </c>
      <c r="S28" s="75">
        <f t="shared" si="5"/>
        <v>6.162565264211894</v>
      </c>
      <c r="T28" s="76">
        <f>分析係数表!F31</f>
        <v>0.32317167652288298</v>
      </c>
      <c r="U28" s="77">
        <f t="shared" si="6"/>
        <v>1.991566548117041</v>
      </c>
      <c r="V28" s="78">
        <f>分析係数表!D31</f>
        <v>3.4133535474018049E-3</v>
      </c>
      <c r="W28" s="158">
        <f t="shared" si="7"/>
        <v>0</v>
      </c>
      <c r="X28" s="67">
        <f>分析係数表!E31</f>
        <v>2.9797171888324703E-3</v>
      </c>
      <c r="Y28" s="157">
        <f t="shared" si="8"/>
        <v>0</v>
      </c>
    </row>
    <row r="29" spans="1:25" x14ac:dyDescent="0.15">
      <c r="A29" s="6" t="s">
        <v>17</v>
      </c>
      <c r="B29" s="5" t="s">
        <v>270</v>
      </c>
      <c r="C29" s="81"/>
      <c r="D29" s="98">
        <f>投入係数表!AL29</f>
        <v>7.9090523283478439E-4</v>
      </c>
      <c r="E29" s="101">
        <f t="shared" si="9"/>
        <v>7.9090523283478445E-2</v>
      </c>
      <c r="F29" s="76">
        <f>分析係数表!C32</f>
        <v>0.99964031202931458</v>
      </c>
      <c r="G29" s="101">
        <f t="shared" si="0"/>
        <v>7.9062075373658169E-2</v>
      </c>
      <c r="H29" s="101">
        <v>0.10836499813546281</v>
      </c>
      <c r="I29" s="101">
        <f t="shared" si="1"/>
        <v>0.10836499813546281</v>
      </c>
      <c r="J29" s="76">
        <f>分析係数表!G32</f>
        <v>0.14056358670308441</v>
      </c>
      <c r="K29" s="102">
        <f t="shared" si="2"/>
        <v>1.5232172810993708E-2</v>
      </c>
      <c r="L29" s="70"/>
      <c r="M29" s="71"/>
      <c r="N29" s="72">
        <f>分析係数表!H32</f>
        <v>5.58720937888101E-3</v>
      </c>
      <c r="O29" s="73">
        <f t="shared" si="3"/>
        <v>0.15186455283361039</v>
      </c>
      <c r="P29" s="67">
        <f>分析係数表!C32</f>
        <v>0.99964031202931458</v>
      </c>
      <c r="Q29" s="73">
        <f t="shared" si="4"/>
        <v>0.15180992898078263</v>
      </c>
      <c r="R29" s="74">
        <v>0.2209105624103852</v>
      </c>
      <c r="S29" s="75">
        <f t="shared" si="5"/>
        <v>0.329275560545848</v>
      </c>
      <c r="T29" s="76">
        <f>分析係数表!F32</f>
        <v>0.48930784091666113</v>
      </c>
      <c r="U29" s="77">
        <f t="shared" si="6"/>
        <v>0.16111711359731221</v>
      </c>
      <c r="V29" s="78">
        <f>分析係数表!D32</f>
        <v>1.9141518442031401E-2</v>
      </c>
      <c r="W29" s="158">
        <f t="shared" si="7"/>
        <v>0</v>
      </c>
      <c r="X29" s="67">
        <f>分析係数表!E32</f>
        <v>2.8623453911575954E-2</v>
      </c>
      <c r="Y29" s="157">
        <f t="shared" si="8"/>
        <v>0</v>
      </c>
    </row>
    <row r="30" spans="1:25" x14ac:dyDescent="0.15">
      <c r="A30" s="6" t="s">
        <v>18</v>
      </c>
      <c r="B30" s="5" t="s">
        <v>271</v>
      </c>
      <c r="C30" s="81"/>
      <c r="D30" s="98">
        <f>投入係数表!AL30</f>
        <v>3.0650256990616306E-4</v>
      </c>
      <c r="E30" s="101">
        <f t="shared" si="9"/>
        <v>3.0650256990616305E-2</v>
      </c>
      <c r="F30" s="76">
        <f>分析係数表!C33</f>
        <v>0.86108134654879898</v>
      </c>
      <c r="G30" s="101">
        <f t="shared" si="0"/>
        <v>2.6392364561546627E-2</v>
      </c>
      <c r="H30" s="101">
        <v>5.0908623184072868E-2</v>
      </c>
      <c r="I30" s="101">
        <f t="shared" si="1"/>
        <v>5.0908623184072868E-2</v>
      </c>
      <c r="J30" s="76">
        <f>分析係数表!G33</f>
        <v>0.50957339603627816</v>
      </c>
      <c r="K30" s="102">
        <f t="shared" si="2"/>
        <v>2.5941680003439216E-2</v>
      </c>
      <c r="L30" s="70"/>
      <c r="M30" s="71"/>
      <c r="N30" s="72">
        <f>分析係数表!H33</f>
        <v>9.6636851302253027E-4</v>
      </c>
      <c r="O30" s="73">
        <f t="shared" si="3"/>
        <v>2.6266622950872776E-2</v>
      </c>
      <c r="P30" s="67">
        <f>分析係数表!C33</f>
        <v>0.86108134654879898</v>
      </c>
      <c r="Q30" s="73">
        <f t="shared" si="4"/>
        <v>2.2617699059827117E-2</v>
      </c>
      <c r="R30" s="74">
        <v>0.12011370755976679</v>
      </c>
      <c r="S30" s="75">
        <f t="shared" si="5"/>
        <v>0.17102233074383966</v>
      </c>
      <c r="T30" s="76">
        <f>分析係数表!F33</f>
        <v>0.6614299372109248</v>
      </c>
      <c r="U30" s="77">
        <f t="shared" si="6"/>
        <v>0.11311928948556388</v>
      </c>
      <c r="V30" s="78">
        <f>分析係数表!D33</f>
        <v>9.444200408258184E-2</v>
      </c>
      <c r="W30" s="158">
        <f t="shared" si="7"/>
        <v>0</v>
      </c>
      <c r="X30" s="67">
        <f>分析係数表!E33</f>
        <v>9.1832252396578898E-2</v>
      </c>
      <c r="Y30" s="157">
        <f t="shared" si="8"/>
        <v>0</v>
      </c>
    </row>
    <row r="31" spans="1:25" x14ac:dyDescent="0.15">
      <c r="A31" s="6" t="s">
        <v>19</v>
      </c>
      <c r="B31" s="5" t="s">
        <v>272</v>
      </c>
      <c r="C31" s="81"/>
      <c r="D31" s="98">
        <f>投入係数表!AL31</f>
        <v>2.2758351659186288E-2</v>
      </c>
      <c r="E31" s="101">
        <f t="shared" si="9"/>
        <v>2.2758351659186289</v>
      </c>
      <c r="F31" s="76">
        <f>分析係数表!C34</f>
        <v>0.32336264537596071</v>
      </c>
      <c r="G31" s="101">
        <f t="shared" si="0"/>
        <v>0.7359200796910863</v>
      </c>
      <c r="H31" s="101">
        <v>0.86798995457038408</v>
      </c>
      <c r="I31" s="101">
        <f t="shared" si="1"/>
        <v>0.86798995457038408</v>
      </c>
      <c r="J31" s="76">
        <f>分析係数表!G34</f>
        <v>0.42577322034702936</v>
      </c>
      <c r="K31" s="102">
        <f t="shared" si="2"/>
        <v>0.36956687818630413</v>
      </c>
      <c r="L31" s="70"/>
      <c r="M31" s="71"/>
      <c r="N31" s="72">
        <f>分析係数表!H34</f>
        <v>0.1563846962426603</v>
      </c>
      <c r="O31" s="73">
        <f t="shared" si="3"/>
        <v>4.2506536545204678</v>
      </c>
      <c r="P31" s="67">
        <f>分析係数表!C34</f>
        <v>0.32336264537596071</v>
      </c>
      <c r="Q31" s="73">
        <f t="shared" si="4"/>
        <v>1.3745026103027334</v>
      </c>
      <c r="R31" s="74">
        <v>1.5483180248162856</v>
      </c>
      <c r="S31" s="75">
        <f t="shared" si="5"/>
        <v>2.4163079793866697</v>
      </c>
      <c r="T31" s="76">
        <f>分析係数表!F34</f>
        <v>0.70466108064911737</v>
      </c>
      <c r="U31" s="77">
        <f t="shared" si="6"/>
        <v>1.7026781919356959</v>
      </c>
      <c r="V31" s="78">
        <f>分析係数表!D34</f>
        <v>0.17673178412336712</v>
      </c>
      <c r="W31" s="158">
        <f t="shared" si="7"/>
        <v>0</v>
      </c>
      <c r="X31" s="67">
        <f>分析係数表!E34</f>
        <v>0.12868570343468869</v>
      </c>
      <c r="Y31" s="157">
        <f t="shared" si="8"/>
        <v>0</v>
      </c>
    </row>
    <row r="32" spans="1:25" x14ac:dyDescent="0.15">
      <c r="A32" s="6" t="s">
        <v>20</v>
      </c>
      <c r="B32" s="5" t="s">
        <v>37</v>
      </c>
      <c r="C32" s="81"/>
      <c r="D32" s="98">
        <f>投入係数表!AL32</f>
        <v>7.3217676839122591E-3</v>
      </c>
      <c r="E32" s="101">
        <f t="shared" si="9"/>
        <v>0.73217676839122592</v>
      </c>
      <c r="F32" s="76">
        <f>分析係数表!C35</f>
        <v>0.71309503437584931</v>
      </c>
      <c r="G32" s="101">
        <f t="shared" si="0"/>
        <v>0.52211161782513948</v>
      </c>
      <c r="H32" s="101">
        <v>0.68104959273986698</v>
      </c>
      <c r="I32" s="101">
        <f t="shared" si="1"/>
        <v>0.68104959273986698</v>
      </c>
      <c r="J32" s="76">
        <f>分析係数表!G35</f>
        <v>0.31495703902204752</v>
      </c>
      <c r="K32" s="102">
        <f t="shared" si="2"/>
        <v>0.21450136315651985</v>
      </c>
      <c r="L32" s="70"/>
      <c r="M32" s="71"/>
      <c r="N32" s="72">
        <f>分析係数表!H35</f>
        <v>4.5217953193592612E-2</v>
      </c>
      <c r="O32" s="73">
        <f t="shared" si="3"/>
        <v>1.2290579744071397</v>
      </c>
      <c r="P32" s="67">
        <f>分析係数表!C35</f>
        <v>0.71309503437584931</v>
      </c>
      <c r="Q32" s="73">
        <f t="shared" si="4"/>
        <v>0.87643513850977106</v>
      </c>
      <c r="R32" s="74">
        <v>1.3174624979615952</v>
      </c>
      <c r="S32" s="75">
        <f t="shared" si="5"/>
        <v>1.9985120907014622</v>
      </c>
      <c r="T32" s="76">
        <f>分析係数表!F35</f>
        <v>0.6471226839613694</v>
      </c>
      <c r="U32" s="77">
        <f t="shared" si="6"/>
        <v>1.293282508063978</v>
      </c>
      <c r="V32" s="78">
        <f>分析係数表!D35</f>
        <v>5.1528958806697799E-2</v>
      </c>
      <c r="W32" s="158">
        <f t="shared" si="7"/>
        <v>0</v>
      </c>
      <c r="X32" s="67">
        <f>分析係数表!E35</f>
        <v>4.6060464196494511E-2</v>
      </c>
      <c r="Y32" s="157">
        <f t="shared" si="8"/>
        <v>0</v>
      </c>
    </row>
    <row r="33" spans="1:25" x14ac:dyDescent="0.15">
      <c r="A33" s="6" t="s">
        <v>21</v>
      </c>
      <c r="B33" s="5" t="s">
        <v>38</v>
      </c>
      <c r="C33" s="81"/>
      <c r="D33" s="98">
        <f>投入係数表!AL33</f>
        <v>5.4827522644752807E-3</v>
      </c>
      <c r="E33" s="101">
        <f t="shared" si="9"/>
        <v>0.54827522644752802</v>
      </c>
      <c r="F33" s="76">
        <f>分析係数表!C36</f>
        <v>0.97060797996518033</v>
      </c>
      <c r="G33" s="101">
        <f t="shared" si="0"/>
        <v>0.532160310007187</v>
      </c>
      <c r="H33" s="101">
        <v>0.67467590947633937</v>
      </c>
      <c r="I33" s="101">
        <f t="shared" si="1"/>
        <v>0.67467590947633937</v>
      </c>
      <c r="J33" s="76">
        <f>分析係数表!G36</f>
        <v>5.0335711627756477E-2</v>
      </c>
      <c r="K33" s="102">
        <f t="shared" si="2"/>
        <v>3.3960292021595354E-2</v>
      </c>
      <c r="L33" s="70"/>
      <c r="M33" s="71"/>
      <c r="N33" s="72">
        <f>分析係数表!H36</f>
        <v>0.16953071230897843</v>
      </c>
      <c r="O33" s="73">
        <f t="shared" si="3"/>
        <v>4.6079722577933415</v>
      </c>
      <c r="P33" s="67">
        <f>分析係数表!C36</f>
        <v>0.97060797996518033</v>
      </c>
      <c r="Q33" s="73">
        <f t="shared" si="4"/>
        <v>4.4725346448723862</v>
      </c>
      <c r="R33" s="74">
        <v>4.7410473894453888</v>
      </c>
      <c r="S33" s="75">
        <f t="shared" si="5"/>
        <v>5.4157232989217281</v>
      </c>
      <c r="T33" s="76">
        <f>分析係数表!F36</f>
        <v>0.84929702794091477</v>
      </c>
      <c r="U33" s="77">
        <f t="shared" si="6"/>
        <v>4.5995577019245903</v>
      </c>
      <c r="V33" s="78">
        <f>分析係数表!D36</f>
        <v>1.3965603714669384E-2</v>
      </c>
      <c r="W33" s="158">
        <f t="shared" si="7"/>
        <v>0</v>
      </c>
      <c r="X33" s="67">
        <f>分析係数表!E36</f>
        <v>6.2304842336876505E-3</v>
      </c>
      <c r="Y33" s="157">
        <f t="shared" si="8"/>
        <v>0</v>
      </c>
    </row>
    <row r="34" spans="1:25" x14ac:dyDescent="0.15">
      <c r="A34" s="6" t="s">
        <v>22</v>
      </c>
      <c r="B34" s="5" t="s">
        <v>373</v>
      </c>
      <c r="C34" s="81"/>
      <c r="D34" s="98">
        <f>投入係数表!AL34</f>
        <v>8.7385383042477404E-3</v>
      </c>
      <c r="E34" s="101">
        <f t="shared" si="9"/>
        <v>0.87385383042477405</v>
      </c>
      <c r="F34" s="76">
        <f>分析係数表!C37</f>
        <v>0.36942311263039118</v>
      </c>
      <c r="G34" s="101">
        <f t="shared" si="0"/>
        <v>0.32282180201951005</v>
      </c>
      <c r="H34" s="101">
        <v>0.43402131115758114</v>
      </c>
      <c r="I34" s="101">
        <f t="shared" si="1"/>
        <v>0.43402131115758114</v>
      </c>
      <c r="J34" s="76">
        <f>分析係数表!G37</f>
        <v>0.39597111115274369</v>
      </c>
      <c r="K34" s="102">
        <f t="shared" si="2"/>
        <v>0.17185990084303812</v>
      </c>
      <c r="L34" s="70"/>
      <c r="M34" s="71"/>
      <c r="N34" s="72">
        <f>分析係数表!H37</f>
        <v>4.1543568960461748E-2</v>
      </c>
      <c r="O34" s="73">
        <f t="shared" si="3"/>
        <v>1.1291854475939342</v>
      </c>
      <c r="P34" s="67">
        <f>分析係数表!C37</f>
        <v>0.36942311263039118</v>
      </c>
      <c r="Q34" s="73">
        <f t="shared" si="4"/>
        <v>0.41714720278709266</v>
      </c>
      <c r="R34" s="74">
        <v>0.59614740542353628</v>
      </c>
      <c r="S34" s="75">
        <f t="shared" si="5"/>
        <v>1.0301687165811173</v>
      </c>
      <c r="T34" s="76">
        <f>分析係数表!F37</f>
        <v>0.66956741667759523</v>
      </c>
      <c r="U34" s="77">
        <f t="shared" si="6"/>
        <v>0.68976740630329247</v>
      </c>
      <c r="V34" s="78">
        <f>分析係数表!D37</f>
        <v>7.9659778556307029E-2</v>
      </c>
      <c r="W34" s="158">
        <f t="shared" si="7"/>
        <v>0</v>
      </c>
      <c r="X34" s="67">
        <f>分析係数表!E37</f>
        <v>7.2943402589130152E-2</v>
      </c>
      <c r="Y34" s="157">
        <f t="shared" si="8"/>
        <v>0</v>
      </c>
    </row>
    <row r="35" spans="1:25" x14ac:dyDescent="0.15">
      <c r="A35" s="6" t="s">
        <v>23</v>
      </c>
      <c r="B35" s="5" t="s">
        <v>191</v>
      </c>
      <c r="C35" s="81"/>
      <c r="D35" s="98">
        <f>投入係数表!AL35</f>
        <v>3.8987984241909836E-2</v>
      </c>
      <c r="E35" s="101">
        <f t="shared" si="9"/>
        <v>3.8987984241909834</v>
      </c>
      <c r="F35" s="76">
        <f>分析係数表!C38</f>
        <v>0.27616293516884927</v>
      </c>
      <c r="G35" s="101">
        <f t="shared" si="0"/>
        <v>1.0767036164562662</v>
      </c>
      <c r="H35" s="101">
        <v>1.2865727085970766</v>
      </c>
      <c r="I35" s="101">
        <f t="shared" si="1"/>
        <v>1.2865727085970766</v>
      </c>
      <c r="J35" s="76">
        <f>分析係数表!G38</f>
        <v>0.16816004220594116</v>
      </c>
      <c r="K35" s="102">
        <f t="shared" si="2"/>
        <v>0.21635012097869644</v>
      </c>
      <c r="L35" s="70"/>
      <c r="M35" s="71"/>
      <c r="N35" s="72">
        <f>分析係数表!H38</f>
        <v>1.978405886979525E-2</v>
      </c>
      <c r="O35" s="73">
        <f t="shared" si="3"/>
        <v>0.53774559887659179</v>
      </c>
      <c r="P35" s="67">
        <f>分析係数表!C38</f>
        <v>0.27616293516884927</v>
      </c>
      <c r="Q35" s="73">
        <f t="shared" si="4"/>
        <v>0.14850540295989023</v>
      </c>
      <c r="R35" s="74">
        <v>0.2561831612302074</v>
      </c>
      <c r="S35" s="75">
        <f t="shared" si="5"/>
        <v>1.5427558698272841</v>
      </c>
      <c r="T35" s="76">
        <f>分析係数表!F38</f>
        <v>0.50796041491163135</v>
      </c>
      <c r="U35" s="77">
        <f t="shared" si="6"/>
        <v>0.78365891174482194</v>
      </c>
      <c r="V35" s="78">
        <f>分析係数表!D38</f>
        <v>3.920217156374714E-2</v>
      </c>
      <c r="W35" s="158">
        <f t="shared" si="7"/>
        <v>0</v>
      </c>
      <c r="X35" s="67">
        <f>分析係数表!E38</f>
        <v>4.2827117317199771E-2</v>
      </c>
      <c r="Y35" s="157">
        <f t="shared" si="8"/>
        <v>0</v>
      </c>
    </row>
    <row r="36" spans="1:25" x14ac:dyDescent="0.15">
      <c r="A36" s="6" t="s">
        <v>24</v>
      </c>
      <c r="B36" s="5" t="s">
        <v>39</v>
      </c>
      <c r="C36" s="81"/>
      <c r="D36" s="98">
        <f>投入係数表!AL36</f>
        <v>0</v>
      </c>
      <c r="E36" s="101">
        <f t="shared" si="9"/>
        <v>0</v>
      </c>
      <c r="F36" s="76">
        <f>分析係数表!C39</f>
        <v>1</v>
      </c>
      <c r="G36" s="101">
        <f t="shared" si="0"/>
        <v>0</v>
      </c>
      <c r="H36" s="101">
        <v>2.9669133687543543E-2</v>
      </c>
      <c r="I36" s="101">
        <f t="shared" si="1"/>
        <v>2.9669133687543543E-2</v>
      </c>
      <c r="J36" s="76">
        <f>分析係数表!G39</f>
        <v>0.35248448442068531</v>
      </c>
      <c r="K36" s="102">
        <f t="shared" si="2"/>
        <v>1.0457909291062172E-2</v>
      </c>
      <c r="L36" s="70"/>
      <c r="M36" s="71"/>
      <c r="N36" s="72">
        <f>分析係数表!H39</f>
        <v>3.7835784153932967E-3</v>
      </c>
      <c r="O36" s="73">
        <f t="shared" si="3"/>
        <v>0.10284050680765444</v>
      </c>
      <c r="P36" s="67">
        <f>分析係数表!C39</f>
        <v>1</v>
      </c>
      <c r="Q36" s="73">
        <f t="shared" si="4"/>
        <v>0.10284050680765444</v>
      </c>
      <c r="R36" s="74">
        <v>0.10863528929569864</v>
      </c>
      <c r="S36" s="75">
        <f t="shared" si="5"/>
        <v>0.13830442298324219</v>
      </c>
      <c r="T36" s="76">
        <f>分析係数表!F39</f>
        <v>0.70432763167329249</v>
      </c>
      <c r="U36" s="77">
        <f t="shared" si="6"/>
        <v>9.7411626689728262E-2</v>
      </c>
      <c r="V36" s="78">
        <f>分析係数表!D39</f>
        <v>5.6748380723237117E-2</v>
      </c>
      <c r="W36" s="158">
        <f t="shared" si="7"/>
        <v>0</v>
      </c>
      <c r="X36" s="67">
        <f>分析係数表!E39</f>
        <v>7.1033070690493069E-2</v>
      </c>
      <c r="Y36" s="157">
        <f t="shared" si="8"/>
        <v>0</v>
      </c>
    </row>
    <row r="37" spans="1:25" x14ac:dyDescent="0.15">
      <c r="A37" s="6" t="s">
        <v>25</v>
      </c>
      <c r="B37" s="5" t="s">
        <v>40</v>
      </c>
      <c r="C37" s="81"/>
      <c r="D37" s="98">
        <f>投入係数表!AL37</f>
        <v>2.121940868581129E-4</v>
      </c>
      <c r="E37" s="101">
        <f t="shared" si="9"/>
        <v>2.1219408685811292E-2</v>
      </c>
      <c r="F37" s="76">
        <f>分析係数表!C40</f>
        <v>0.8594947788612175</v>
      </c>
      <c r="G37" s="101">
        <f t="shared" si="0"/>
        <v>1.8237970975977173E-2</v>
      </c>
      <c r="H37" s="101">
        <v>2.5604523096251768E-2</v>
      </c>
      <c r="I37" s="101">
        <f t="shared" si="1"/>
        <v>2.5604523096251768E-2</v>
      </c>
      <c r="J37" s="76">
        <f>分析係数表!G40</f>
        <v>0.52539426735800443</v>
      </c>
      <c r="K37" s="102">
        <f t="shared" si="2"/>
        <v>1.34524696532063E-2</v>
      </c>
      <c r="L37" s="70"/>
      <c r="M37" s="71"/>
      <c r="N37" s="72">
        <f>分析係数表!H40</f>
        <v>2.8625897198815951E-2</v>
      </c>
      <c r="O37" s="73">
        <f t="shared" si="3"/>
        <v>0.77807341425062926</v>
      </c>
      <c r="P37" s="67">
        <f>分析係数表!C40</f>
        <v>0.8594947788612175</v>
      </c>
      <c r="Q37" s="73">
        <f t="shared" si="4"/>
        <v>0.66875003711913705</v>
      </c>
      <c r="R37" s="74">
        <v>0.67181617936501814</v>
      </c>
      <c r="S37" s="75">
        <f t="shared" si="5"/>
        <v>0.69742070246126986</v>
      </c>
      <c r="T37" s="76">
        <f>分析係数表!F40</f>
        <v>0.72756745394375155</v>
      </c>
      <c r="U37" s="77">
        <f t="shared" si="6"/>
        <v>0.5074206048174088</v>
      </c>
      <c r="V37" s="78">
        <f>分析係数表!D40</f>
        <v>7.9831728955339729E-2</v>
      </c>
      <c r="W37" s="158">
        <f t="shared" si="7"/>
        <v>0</v>
      </c>
      <c r="X37" s="67">
        <f>分析係数表!E40</f>
        <v>4.9600073301928491E-2</v>
      </c>
      <c r="Y37" s="157">
        <f t="shared" si="8"/>
        <v>0</v>
      </c>
    </row>
    <row r="38" spans="1:25" x14ac:dyDescent="0.15">
      <c r="A38" s="6" t="s">
        <v>26</v>
      </c>
      <c r="B38" s="5" t="s">
        <v>274</v>
      </c>
      <c r="C38" s="81"/>
      <c r="D38" s="98">
        <f>投入係数表!AL38</f>
        <v>4.072411767983985E-5</v>
      </c>
      <c r="E38" s="101">
        <f t="shared" si="9"/>
        <v>4.0724117679839852E-3</v>
      </c>
      <c r="F38" s="76">
        <f>分析係数表!C41</f>
        <v>0.99990471917963208</v>
      </c>
      <c r="G38" s="101">
        <f t="shared" si="0"/>
        <v>4.0720237452498559E-3</v>
      </c>
      <c r="H38" s="101">
        <v>6.5378996357841118E-3</v>
      </c>
      <c r="I38" s="101">
        <f t="shared" si="1"/>
        <v>6.5378996357841118E-3</v>
      </c>
      <c r="J38" s="76">
        <f>分析係数表!G41</f>
        <v>0.44685264209908465</v>
      </c>
      <c r="K38" s="102">
        <f t="shared" si="2"/>
        <v>2.9214777260287736E-3</v>
      </c>
      <c r="L38" s="70"/>
      <c r="M38" s="71"/>
      <c r="N38" s="72">
        <f>分析係数表!H41</f>
        <v>4.1570867506027356E-2</v>
      </c>
      <c r="O38" s="73">
        <f t="shared" si="3"/>
        <v>1.1299274425925465</v>
      </c>
      <c r="P38" s="67">
        <f>分析係数表!C41</f>
        <v>0.99990471917963208</v>
      </c>
      <c r="Q38" s="73">
        <f t="shared" si="4"/>
        <v>1.12981978217886</v>
      </c>
      <c r="R38" s="74">
        <v>1.155394477616329</v>
      </c>
      <c r="S38" s="75">
        <f t="shared" si="5"/>
        <v>1.1619323772521131</v>
      </c>
      <c r="T38" s="76">
        <f>分析係数表!F41</f>
        <v>0.55239581515617808</v>
      </c>
      <c r="U38" s="77">
        <f t="shared" si="6"/>
        <v>0.64184658268853678</v>
      </c>
      <c r="V38" s="78">
        <f>分析係数表!D41</f>
        <v>0.13408593365801039</v>
      </c>
      <c r="W38" s="158">
        <f t="shared" si="7"/>
        <v>0</v>
      </c>
      <c r="X38" s="67">
        <f>分析係数表!E41</f>
        <v>0.12882910036962419</v>
      </c>
      <c r="Y38" s="157">
        <f t="shared" si="8"/>
        <v>0</v>
      </c>
    </row>
    <row r="39" spans="1:25" x14ac:dyDescent="0.15">
      <c r="A39" s="6" t="s">
        <v>51</v>
      </c>
      <c r="B39" s="5" t="s">
        <v>363</v>
      </c>
      <c r="C39" s="81"/>
      <c r="D39" s="98">
        <f>投入係数表!AL39</f>
        <v>1.8154382986749658E-3</v>
      </c>
      <c r="E39" s="101">
        <f t="shared" si="9"/>
        <v>0.18154382986749656</v>
      </c>
      <c r="F39" s="76">
        <f>分析係数表!C42</f>
        <v>0.63104308840742951</v>
      </c>
      <c r="G39" s="101">
        <f>E39*F39</f>
        <v>0.11456197908089798</v>
      </c>
      <c r="H39" s="101">
        <v>0.13097331285984176</v>
      </c>
      <c r="I39" s="101">
        <f>C39+H39</f>
        <v>0.13097331285984176</v>
      </c>
      <c r="J39" s="76">
        <f>分析係数表!G42</f>
        <v>0.48778127268328092</v>
      </c>
      <c r="K39" s="102">
        <f>I39*J39</f>
        <v>6.3886329234319139E-2</v>
      </c>
      <c r="L39" s="70"/>
      <c r="M39" s="71"/>
      <c r="N39" s="72">
        <f>分析係数表!H42</f>
        <v>1.0655104073296274E-2</v>
      </c>
      <c r="O39" s="73">
        <f t="shared" si="3"/>
        <v>0.28961374198773882</v>
      </c>
      <c r="P39" s="67">
        <f>分析係数表!C42</f>
        <v>0.63104308840742951</v>
      </c>
      <c r="Q39" s="73">
        <f>O39*P39</f>
        <v>0.18275875018917515</v>
      </c>
      <c r="R39" s="74">
        <v>0.19918840916369027</v>
      </c>
      <c r="S39" s="75">
        <f>I39+R39</f>
        <v>0.330161722023532</v>
      </c>
      <c r="T39" s="76">
        <f>分析係数表!F42</f>
        <v>0.56029864159552034</v>
      </c>
      <c r="U39" s="77">
        <f>S39*T39</f>
        <v>0.18498916435662277</v>
      </c>
      <c r="V39" s="78">
        <f>分析係数表!D42</f>
        <v>0.23200027651999586</v>
      </c>
      <c r="W39" s="158">
        <f>ROUND(S39*V39,0)</f>
        <v>0</v>
      </c>
      <c r="X39" s="67">
        <f>分析係数表!E42</f>
        <v>0.19107531713387024</v>
      </c>
      <c r="Y39" s="157">
        <f>ROUND(S39*X39,0)</f>
        <v>0</v>
      </c>
    </row>
    <row r="40" spans="1:25" x14ac:dyDescent="0.15">
      <c r="A40" s="6" t="s">
        <v>192</v>
      </c>
      <c r="B40" s="5" t="s">
        <v>41</v>
      </c>
      <c r="C40" s="66">
        <f>最終需要_まとめ!C41</f>
        <v>100</v>
      </c>
      <c r="D40" s="98">
        <f>投入係数表!AL40</f>
        <v>0.14101690265221176</v>
      </c>
      <c r="E40" s="101">
        <f t="shared" si="9"/>
        <v>14.101690265221176</v>
      </c>
      <c r="F40" s="76">
        <f>分析係数表!C43</f>
        <v>0.62059958859811692</v>
      </c>
      <c r="G40" s="101">
        <f>E40*F40</f>
        <v>8.7515031771343317</v>
      </c>
      <c r="H40" s="101">
        <v>9.9541754041835659</v>
      </c>
      <c r="I40" s="101">
        <f>C40+H40</f>
        <v>109.95417540418356</v>
      </c>
      <c r="J40" s="76">
        <f>分析係数表!G43</f>
        <v>0.36935703048307378</v>
      </c>
      <c r="K40" s="102">
        <f>I40*J40</f>
        <v>40.612347716504267</v>
      </c>
      <c r="L40" s="70"/>
      <c r="M40" s="71"/>
      <c r="N40" s="72">
        <f>分析係数表!H43</f>
        <v>1.5056593096551102E-2</v>
      </c>
      <c r="O40" s="73">
        <f t="shared" si="3"/>
        <v>0.40924952382280411</v>
      </c>
      <c r="P40" s="67">
        <f>分析係数表!C43</f>
        <v>0.62059958859811692</v>
      </c>
      <c r="Q40" s="73">
        <f>O40*P40</f>
        <v>0.2539800861184075</v>
      </c>
      <c r="R40" s="74">
        <v>1.022699232172837</v>
      </c>
      <c r="S40" s="75">
        <f>I40+R40</f>
        <v>110.9768746363564</v>
      </c>
      <c r="T40" s="76">
        <f>分析係数表!F43</f>
        <v>0.6240370889543333</v>
      </c>
      <c r="U40" s="77">
        <f>S40*T40</f>
        <v>69.253685789321835</v>
      </c>
      <c r="V40" s="78">
        <f>分析係数表!D43</f>
        <v>0.12357626341216665</v>
      </c>
      <c r="W40" s="158">
        <f>ROUND(S40*V40,0)</f>
        <v>14</v>
      </c>
      <c r="X40" s="67">
        <f>分析係数表!E43</f>
        <v>9.9504023114151852E-2</v>
      </c>
      <c r="Y40" s="157">
        <f>ROUND(S40*X40,0)</f>
        <v>11</v>
      </c>
    </row>
    <row r="41" spans="1:25" x14ac:dyDescent="0.15">
      <c r="A41" s="6" t="s">
        <v>337</v>
      </c>
      <c r="B41" s="5" t="s">
        <v>42</v>
      </c>
      <c r="C41" s="81"/>
      <c r="D41" s="98">
        <f>投入係数表!AL41</f>
        <v>1.0738306819789349E-3</v>
      </c>
      <c r="E41" s="101">
        <f t="shared" si="9"/>
        <v>0.10738306819789349</v>
      </c>
      <c r="F41" s="76">
        <f>分析係数表!C44</f>
        <v>0.64669075076632776</v>
      </c>
      <c r="G41" s="101">
        <f>E41*F41</f>
        <v>6.9443636992487512E-2</v>
      </c>
      <c r="H41" s="101">
        <v>8.5994416845636606E-2</v>
      </c>
      <c r="I41" s="101">
        <f>C41+H41</f>
        <v>8.5994416845636606E-2</v>
      </c>
      <c r="J41" s="76">
        <f>分析係数表!G44</f>
        <v>0.2706786499583716</v>
      </c>
      <c r="K41" s="102">
        <f>I41*J41</f>
        <v>2.3276852655734363E-2</v>
      </c>
      <c r="L41" s="70"/>
      <c r="M41" s="71"/>
      <c r="N41" s="72">
        <f>分析係数表!H44</f>
        <v>0.11660878839741158</v>
      </c>
      <c r="O41" s="73">
        <f t="shared" si="3"/>
        <v>3.1695145654249064</v>
      </c>
      <c r="P41" s="67">
        <f>分析係数表!C44</f>
        <v>0.64669075076632776</v>
      </c>
      <c r="Q41" s="73">
        <f>O41*P41</f>
        <v>2.0496957538794436</v>
      </c>
      <c r="R41" s="74">
        <v>2.0879117872213273</v>
      </c>
      <c r="S41" s="75">
        <f>I41+R41</f>
        <v>2.1739062040669639</v>
      </c>
      <c r="T41" s="76">
        <f>分析係数表!F44</f>
        <v>0.52072668274875644</v>
      </c>
      <c r="U41" s="77">
        <f>S41*T41</f>
        <v>1.1320109662507314</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98">
        <f>投入係数表!AL42</f>
        <v>2.3812891969632669E-3</v>
      </c>
      <c r="E42" s="101">
        <f t="shared" si="9"/>
        <v>0.23812891969632669</v>
      </c>
      <c r="F42" s="76">
        <f>分析係数表!C45</f>
        <v>1</v>
      </c>
      <c r="G42" s="101">
        <f>E42*F42</f>
        <v>0.23812891969632669</v>
      </c>
      <c r="H42" s="101">
        <v>0.27760800231882232</v>
      </c>
      <c r="I42" s="101">
        <f>C42+H42</f>
        <v>0.27760800231882232</v>
      </c>
      <c r="J42" s="76">
        <f>分析係数表!G45</f>
        <v>0</v>
      </c>
      <c r="K42" s="102">
        <f>I42*J42</f>
        <v>0</v>
      </c>
      <c r="L42" s="70"/>
      <c r="M42" s="71"/>
      <c r="N42" s="72">
        <f>分析係数表!H45</f>
        <v>0</v>
      </c>
      <c r="O42" s="73">
        <f t="shared" si="3"/>
        <v>0</v>
      </c>
      <c r="P42" s="67">
        <f>分析係数表!C45</f>
        <v>1</v>
      </c>
      <c r="Q42" s="73">
        <f>O42*P42</f>
        <v>0</v>
      </c>
      <c r="R42" s="74">
        <v>3.5693388471394673E-2</v>
      </c>
      <c r="S42" s="75">
        <f>I42+R42</f>
        <v>0.31330139079021702</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81"/>
      <c r="D43" s="98">
        <f>投入係数表!AL43</f>
        <v>1.3846200011145549E-3</v>
      </c>
      <c r="E43" s="101">
        <f t="shared" si="9"/>
        <v>0.13846200011145549</v>
      </c>
      <c r="F43" s="76">
        <f>分析係数表!C46</f>
        <v>0.9523590920683499</v>
      </c>
      <c r="G43" s="101">
        <f>E43*F43</f>
        <v>0.13186554471211351</v>
      </c>
      <c r="H43" s="101">
        <v>0.15639549812383985</v>
      </c>
      <c r="I43" s="101">
        <f>C43+H43</f>
        <v>0.15639549812383985</v>
      </c>
      <c r="J43" s="76">
        <f>分析係数表!G46</f>
        <v>9.2904052538843509E-3</v>
      </c>
      <c r="K43" s="102">
        <f>I43*J43</f>
        <v>1.4529775574535818E-3</v>
      </c>
      <c r="L43" s="70"/>
      <c r="M43" s="71"/>
      <c r="N43" s="72">
        <f>分析係数表!H46</f>
        <v>3.275825467872984E-5</v>
      </c>
      <c r="O43" s="73">
        <f t="shared" si="3"/>
        <v>8.9039399833467042E-4</v>
      </c>
      <c r="P43" s="67">
        <f>分析係数表!C46</f>
        <v>0.9523590920683499</v>
      </c>
      <c r="Q43" s="73">
        <f>O43*P43</f>
        <v>8.4797481983711457E-4</v>
      </c>
      <c r="R43" s="74">
        <v>3.0546152890115322E-2</v>
      </c>
      <c r="S43" s="75">
        <f>I43+R43</f>
        <v>0.18694165101395516</v>
      </c>
      <c r="T43" s="76">
        <f>分析係数表!F46</f>
        <v>0.3134710876181323</v>
      </c>
      <c r="U43" s="77">
        <f>S43*T43</f>
        <v>5.8600802664473851E-2</v>
      </c>
      <c r="V43" s="78">
        <f>分析係数表!D46</f>
        <v>5.552885898873405E-3</v>
      </c>
      <c r="W43" s="158">
        <f>ROUND(S43*V43,0)</f>
        <v>0</v>
      </c>
      <c r="X43" s="67">
        <f>分析係数表!E46</f>
        <v>1.6017940092904054E-2</v>
      </c>
      <c r="Y43" s="157">
        <f>ROUND(S43*X43,0)</f>
        <v>0</v>
      </c>
    </row>
    <row r="44" spans="1:25" x14ac:dyDescent="0.15">
      <c r="A44" s="183">
        <v>40</v>
      </c>
      <c r="B44" s="12" t="s">
        <v>148</v>
      </c>
      <c r="C44" s="187">
        <f>SUM(C5:C43)</f>
        <v>100</v>
      </c>
      <c r="D44" s="99">
        <f>投入係数表!AL44</f>
        <v>0.36044916558426249</v>
      </c>
      <c r="E44" s="87">
        <f>SUM(E5:E43)</f>
        <v>36.044916558426252</v>
      </c>
      <c r="F44" s="89">
        <f>分析係数表!C47</f>
        <v>0.46786164393083407</v>
      </c>
      <c r="G44" s="87">
        <f>SUM(G5:G43)</f>
        <v>14.074738554282373</v>
      </c>
      <c r="H44" s="87">
        <f>SUM(H5:H43)</f>
        <v>16.708874197049223</v>
      </c>
      <c r="I44" s="87">
        <f>SUM(I5:I43)</f>
        <v>116.70887419704923</v>
      </c>
      <c r="J44" s="89">
        <f>分析係数表!G47</f>
        <v>0.21497759441460212</v>
      </c>
      <c r="K44" s="103">
        <f>SUM(K5:K43)</f>
        <v>42.097189560882988</v>
      </c>
      <c r="L44" s="85">
        <f>最終需要_まとめ!$L$34</f>
        <v>0.64566666666666661</v>
      </c>
      <c r="M44" s="82">
        <f>K44*L44</f>
        <v>27.180752059810114</v>
      </c>
      <c r="N44" s="86">
        <f>分析係数表!H47</f>
        <v>1</v>
      </c>
      <c r="O44" s="87">
        <f>SUM(O5:O43)</f>
        <v>27.180752059810114</v>
      </c>
      <c r="P44" s="83">
        <f>分析係数表!C47</f>
        <v>0.46786164393083407</v>
      </c>
      <c r="Q44" s="87">
        <f>SUM(Q5:Q43)</f>
        <v>17.455027801475662</v>
      </c>
      <c r="R44" s="82">
        <f>SUM(R5:R43)</f>
        <v>20.942870845300707</v>
      </c>
      <c r="S44" s="88">
        <f>SUM(S5:S43)</f>
        <v>137.65174504234994</v>
      </c>
      <c r="T44" s="89">
        <f>分析係数表!F47</f>
        <v>0.45241141751681985</v>
      </c>
      <c r="U44" s="90">
        <f>SUM(U5:U43)</f>
        <v>84.199326435787</v>
      </c>
      <c r="V44" s="91">
        <f>分析係数表!D47</f>
        <v>5.5289104631778725E-2</v>
      </c>
      <c r="W44" s="155">
        <f>SUM(W5:W43)</f>
        <v>14</v>
      </c>
      <c r="X44" s="83">
        <f>分析係数表!E47</f>
        <v>4.6297221440055228E-2</v>
      </c>
      <c r="Y44" s="156">
        <f>SUM(Y5:Y43)</f>
        <v>11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341</v>
      </c>
      <c r="S2" s="3" t="s">
        <v>150</v>
      </c>
      <c r="U2" s="55" t="s">
        <v>207</v>
      </c>
      <c r="W2" s="3" t="s">
        <v>127</v>
      </c>
      <c r="Y2" s="3" t="s">
        <v>151</v>
      </c>
    </row>
    <row r="3" spans="1:25" ht="45" x14ac:dyDescent="0.15">
      <c r="B3" s="56"/>
      <c r="C3" s="57" t="s">
        <v>225</v>
      </c>
      <c r="D3" s="57" t="s">
        <v>343</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投入係数表!AM5</f>
        <v>1.8128642486604188E-2</v>
      </c>
      <c r="E5" s="101">
        <f>$C$41*D5</f>
        <v>1.8128642486604187</v>
      </c>
      <c r="F5" s="76">
        <f>分析係数表!C8</f>
        <v>0.17777947964604235</v>
      </c>
      <c r="G5" s="101">
        <f t="shared" ref="G5:G38" si="0">E5*F5</f>
        <v>0.32229006279576278</v>
      </c>
      <c r="H5" s="101">
        <f t="array" ref="H5:H43">MMULT(逆行列係数!C5:AO43,'37'!G5:G43)</f>
        <v>0.47395495270924348</v>
      </c>
      <c r="I5" s="101">
        <f t="shared" ref="I5:I38" si="1">C5+H5</f>
        <v>0.47395495270924348</v>
      </c>
      <c r="J5" s="76">
        <f>分析係数表!G8</f>
        <v>0.11983669088190757</v>
      </c>
      <c r="K5" s="102">
        <f t="shared" ref="K5:K38" si="2">I5*J5</f>
        <v>5.679719315976673E-2</v>
      </c>
      <c r="L5" s="70" t="s">
        <v>175</v>
      </c>
      <c r="M5" s="71" t="s">
        <v>175</v>
      </c>
      <c r="N5" s="72">
        <f>分析係数表!H8</f>
        <v>9.9318531954874535E-3</v>
      </c>
      <c r="O5" s="73">
        <f t="shared" ref="O5:O43" si="3">$M$44*N5</f>
        <v>0.21133005984157946</v>
      </c>
      <c r="P5" s="67">
        <f>分析係数表!C8</f>
        <v>0.17777947964604235</v>
      </c>
      <c r="Q5" s="73">
        <f t="shared" ref="Q5:Q38" si="4">O5*P5</f>
        <v>3.7570148072202984E-2</v>
      </c>
      <c r="R5" s="74">
        <f t="array" ref="R5:R43">MMULT(逆行列係数!C5:AO43,'37'!Q5:Q43)</f>
        <v>6.3499717978107731E-2</v>
      </c>
      <c r="S5" s="75">
        <f t="shared" ref="S5:S38" si="5">I5+R5</f>
        <v>0.5374546706873512</v>
      </c>
      <c r="T5" s="76">
        <f>分析係数表!F8</f>
        <v>0.45371949933871308</v>
      </c>
      <c r="U5" s="77">
        <f t="shared" ref="U5:U38" si="6">S5*T5</f>
        <v>0.2438536641015179</v>
      </c>
      <c r="V5" s="78">
        <f>分析係数表!D8</f>
        <v>0.19702516723850416</v>
      </c>
      <c r="W5" s="79">
        <f t="shared" ref="W5:W38" si="7">ROUND(S5*V5,0)</f>
        <v>0</v>
      </c>
      <c r="X5" s="67">
        <f>分析係数表!E8</f>
        <v>0.1081443713940695</v>
      </c>
      <c r="Y5" s="80">
        <f t="shared" ref="Y5:Y38" si="8">ROUND(S5*X5,0)</f>
        <v>0</v>
      </c>
    </row>
    <row r="6" spans="1:25" x14ac:dyDescent="0.15">
      <c r="A6" s="6" t="s">
        <v>217</v>
      </c>
      <c r="B6" s="5" t="s">
        <v>263</v>
      </c>
      <c r="C6" s="81"/>
      <c r="D6" s="98">
        <f>投入係数表!AM6</f>
        <v>1.0759345046218219E-3</v>
      </c>
      <c r="E6" s="101">
        <f t="shared" ref="E6:E43" si="9">$C$41*D6</f>
        <v>0.10759345046218219</v>
      </c>
      <c r="F6" s="76">
        <f>分析係数表!C9</f>
        <v>0.42124201973302378</v>
      </c>
      <c r="G6" s="101">
        <f t="shared" si="0"/>
        <v>4.5322882382734665E-2</v>
      </c>
      <c r="H6" s="101">
        <v>5.1652113038937138E-2</v>
      </c>
      <c r="I6" s="101">
        <f t="shared" si="1"/>
        <v>5.1652113038937138E-2</v>
      </c>
      <c r="J6" s="76">
        <f>分析係数表!G9</f>
        <v>0.24981720692176457</v>
      </c>
      <c r="K6" s="102">
        <f t="shared" si="2"/>
        <v>1.2903586610994533E-2</v>
      </c>
      <c r="L6" s="70"/>
      <c r="M6" s="71"/>
      <c r="N6" s="72">
        <f>分析係数表!H9</f>
        <v>5.1224917855464795E-4</v>
      </c>
      <c r="O6" s="73">
        <f t="shared" si="3"/>
        <v>1.0899642536695852E-2</v>
      </c>
      <c r="P6" s="67">
        <f>分析係数表!C9</f>
        <v>0.42124201973302378</v>
      </c>
      <c r="Q6" s="73">
        <f t="shared" si="4"/>
        <v>4.5913874365257398E-3</v>
      </c>
      <c r="R6" s="74">
        <v>6.0740247904185647E-3</v>
      </c>
      <c r="S6" s="75">
        <f t="shared" si="5"/>
        <v>5.7726137829355706E-2</v>
      </c>
      <c r="T6" s="76">
        <f>分析係数表!F9</f>
        <v>0.68072142334876917</v>
      </c>
      <c r="U6" s="77">
        <f t="shared" si="6"/>
        <v>3.9295418707626248E-2</v>
      </c>
      <c r="V6" s="78">
        <f>分析係数表!D9</f>
        <v>0.14428466975383866</v>
      </c>
      <c r="W6" s="79">
        <f t="shared" si="7"/>
        <v>0</v>
      </c>
      <c r="X6" s="67">
        <f>分析係数表!E9</f>
        <v>9.1640263222032656E-2</v>
      </c>
      <c r="Y6" s="80">
        <f t="shared" si="8"/>
        <v>0</v>
      </c>
    </row>
    <row r="7" spans="1:25" x14ac:dyDescent="0.15">
      <c r="A7" s="6" t="s">
        <v>218</v>
      </c>
      <c r="B7" s="5" t="s">
        <v>264</v>
      </c>
      <c r="C7" s="81"/>
      <c r="D7" s="98">
        <f>投入係数表!AM7</f>
        <v>3.8106013705356189E-3</v>
      </c>
      <c r="E7" s="101">
        <f t="shared" si="9"/>
        <v>0.3810601370535619</v>
      </c>
      <c r="F7" s="76">
        <f>分析係数表!C10</f>
        <v>0.36396764732023823</v>
      </c>
      <c r="G7" s="101">
        <f t="shared" si="0"/>
        <v>0.13869356157091245</v>
      </c>
      <c r="H7" s="101">
        <v>0.19209294627166928</v>
      </c>
      <c r="I7" s="101">
        <f t="shared" si="1"/>
        <v>0.19209294627166928</v>
      </c>
      <c r="J7" s="76">
        <f>分析係数表!G10</f>
        <v>0.17997125059894586</v>
      </c>
      <c r="K7" s="102">
        <f t="shared" si="2"/>
        <v>3.4571207771748436E-2</v>
      </c>
      <c r="L7" s="70"/>
      <c r="M7" s="71"/>
      <c r="N7" s="72">
        <f>分析係数表!H10</f>
        <v>1.1645238378928864E-3</v>
      </c>
      <c r="O7" s="73">
        <f t="shared" si="3"/>
        <v>2.4778748487811388E-2</v>
      </c>
      <c r="P7" s="67">
        <f>分析係数表!C10</f>
        <v>0.36396764732023823</v>
      </c>
      <c r="Q7" s="73">
        <f t="shared" si="4"/>
        <v>9.0186627906486214E-3</v>
      </c>
      <c r="R7" s="74">
        <v>1.8432976788977377E-2</v>
      </c>
      <c r="S7" s="75">
        <f t="shared" si="5"/>
        <v>0.21052592306064666</v>
      </c>
      <c r="T7" s="76">
        <f>分析係数表!F10</f>
        <v>0.526018207954001</v>
      </c>
      <c r="U7" s="77">
        <f t="shared" si="6"/>
        <v>0.11074046877622325</v>
      </c>
      <c r="V7" s="78">
        <f>分析係数表!D10</f>
        <v>9.5927168183996173E-2</v>
      </c>
      <c r="W7" s="79">
        <f t="shared" si="7"/>
        <v>0</v>
      </c>
      <c r="X7" s="67">
        <f>分析係数表!E10</f>
        <v>2.9611883085769047E-2</v>
      </c>
      <c r="Y7" s="80">
        <f t="shared" si="8"/>
        <v>0</v>
      </c>
    </row>
    <row r="8" spans="1:25" x14ac:dyDescent="0.15">
      <c r="A8" s="6" t="s">
        <v>219</v>
      </c>
      <c r="B8" s="5" t="s">
        <v>27</v>
      </c>
      <c r="C8" s="81"/>
      <c r="D8" s="98">
        <f>投入係数表!AM8</f>
        <v>1.7078325470187647E-5</v>
      </c>
      <c r="E8" s="101">
        <f t="shared" si="9"/>
        <v>1.7078325470187648E-3</v>
      </c>
      <c r="F8" s="76">
        <f>分析係数表!C11</f>
        <v>1.3444674968404846E-2</v>
      </c>
      <c r="G8" s="101">
        <f t="shared" si="0"/>
        <v>2.2961253495130278E-5</v>
      </c>
      <c r="H8" s="101">
        <v>2.1572068782769772E-2</v>
      </c>
      <c r="I8" s="101">
        <f t="shared" si="1"/>
        <v>2.1572068782769772E-2</v>
      </c>
      <c r="J8" s="76">
        <f>分析係数表!G11</f>
        <v>0.34123955862637928</v>
      </c>
      <c r="K8" s="102">
        <f t="shared" si="2"/>
        <v>7.3612432300902524E-3</v>
      </c>
      <c r="L8" s="70"/>
      <c r="M8" s="71"/>
      <c r="N8" s="72">
        <f>分析係数表!H11</f>
        <v>-1.9911880294914216E-5</v>
      </c>
      <c r="O8" s="73">
        <f t="shared" si="3"/>
        <v>-4.2368516443582621E-4</v>
      </c>
      <c r="P8" s="67">
        <f>分析係数表!C11</f>
        <v>1.3444674968404846E-2</v>
      </c>
      <c r="Q8" s="73">
        <f t="shared" si="4"/>
        <v>-5.6963093247748441E-6</v>
      </c>
      <c r="R8" s="74">
        <v>2.0367955011842801E-2</v>
      </c>
      <c r="S8" s="75">
        <f t="shared" si="5"/>
        <v>4.1940023794612577E-2</v>
      </c>
      <c r="T8" s="76">
        <f>分析係数表!F11</f>
        <v>0.57409508095287198</v>
      </c>
      <c r="U8" s="77">
        <f t="shared" si="6"/>
        <v>2.4077561355533485E-2</v>
      </c>
      <c r="V8" s="78">
        <f>分析係数表!D11</f>
        <v>2.1656182324430236E-2</v>
      </c>
      <c r="W8" s="79">
        <f t="shared" si="7"/>
        <v>0</v>
      </c>
      <c r="X8" s="67">
        <f>分析係数表!E11</f>
        <v>1.1962462617304321E-2</v>
      </c>
      <c r="Y8" s="80">
        <f t="shared" si="8"/>
        <v>0</v>
      </c>
    </row>
    <row r="9" spans="1:25" x14ac:dyDescent="0.15">
      <c r="A9" s="6" t="s">
        <v>220</v>
      </c>
      <c r="B9" s="5" t="s">
        <v>188</v>
      </c>
      <c r="C9" s="81"/>
      <c r="D9" s="98">
        <f>投入係数表!AM9</f>
        <v>0.13629144162414875</v>
      </c>
      <c r="E9" s="101">
        <f t="shared" si="9"/>
        <v>13.629144162414875</v>
      </c>
      <c r="F9" s="76">
        <f>分析係数表!C12</f>
        <v>0.28285269962977577</v>
      </c>
      <c r="G9" s="101">
        <f t="shared" si="0"/>
        <v>3.8550402199824463</v>
      </c>
      <c r="H9" s="101">
        <v>4.1519644593995357</v>
      </c>
      <c r="I9" s="101">
        <f t="shared" si="1"/>
        <v>4.1519644593995357</v>
      </c>
      <c r="J9" s="76">
        <f>分析係数表!G12</f>
        <v>0.13743688539340115</v>
      </c>
      <c r="K9" s="102">
        <f t="shared" si="2"/>
        <v>0.57063306356396881</v>
      </c>
      <c r="L9" s="70"/>
      <c r="M9" s="71"/>
      <c r="N9" s="72">
        <f>分析係数表!H12</f>
        <v>7.6503049889858399E-2</v>
      </c>
      <c r="O9" s="73">
        <f t="shared" si="3"/>
        <v>1.6278325699208667</v>
      </c>
      <c r="P9" s="67">
        <f>分析係数表!C12</f>
        <v>0.28285269962977577</v>
      </c>
      <c r="Q9" s="73">
        <f t="shared" si="4"/>
        <v>0.46043683694739285</v>
      </c>
      <c r="R9" s="74">
        <v>0.56061106508081282</v>
      </c>
      <c r="S9" s="75">
        <f t="shared" si="5"/>
        <v>4.7125755244803482</v>
      </c>
      <c r="T9" s="76">
        <f>分析係数表!F12</f>
        <v>0.33885954419874881</v>
      </c>
      <c r="U9" s="77">
        <f t="shared" si="6"/>
        <v>1.5969011942275904</v>
      </c>
      <c r="V9" s="78">
        <f>分析係数表!D12</f>
        <v>4.3897068941791663E-2</v>
      </c>
      <c r="W9" s="79">
        <f t="shared" si="7"/>
        <v>0</v>
      </c>
      <c r="X9" s="67">
        <f>分析係数表!E12</f>
        <v>4.5190587587725331E-2</v>
      </c>
      <c r="Y9" s="80">
        <f t="shared" si="8"/>
        <v>0</v>
      </c>
    </row>
    <row r="10" spans="1:25" x14ac:dyDescent="0.15">
      <c r="A10" s="6" t="s">
        <v>221</v>
      </c>
      <c r="B10" s="5" t="s">
        <v>28</v>
      </c>
      <c r="C10" s="81"/>
      <c r="D10" s="98">
        <f>投入係数表!AM10</f>
        <v>3.5651004419016714E-3</v>
      </c>
      <c r="E10" s="101">
        <f t="shared" si="9"/>
        <v>0.35651004419016713</v>
      </c>
      <c r="F10" s="76">
        <f>分析係数表!C13</f>
        <v>8.2857707463935726E-2</v>
      </c>
      <c r="G10" s="101">
        <f t="shared" si="0"/>
        <v>2.9539604949463668E-2</v>
      </c>
      <c r="H10" s="101">
        <v>3.5433435399931851E-2</v>
      </c>
      <c r="I10" s="101">
        <f t="shared" si="1"/>
        <v>3.5433435399931851E-2</v>
      </c>
      <c r="J10" s="76">
        <f>分析係数表!G13</f>
        <v>0.24536311575828371</v>
      </c>
      <c r="K10" s="102">
        <f t="shared" si="2"/>
        <v>8.6940581117471456E-3</v>
      </c>
      <c r="L10" s="70"/>
      <c r="M10" s="71"/>
      <c r="N10" s="72">
        <f>分析係数表!H13</f>
        <v>1.5229376832013421E-2</v>
      </c>
      <c r="O10" s="73">
        <f t="shared" si="3"/>
        <v>0.32405081447656259</v>
      </c>
      <c r="P10" s="67">
        <f>分析係数表!C13</f>
        <v>8.2857707463935726E-2</v>
      </c>
      <c r="Q10" s="73">
        <f t="shared" si="4"/>
        <v>2.685010758934913E-2</v>
      </c>
      <c r="R10" s="74">
        <v>2.9735169584018718E-2</v>
      </c>
      <c r="S10" s="75">
        <f t="shared" si="5"/>
        <v>6.5168604983950565E-2</v>
      </c>
      <c r="T10" s="76">
        <f>分析係数表!F13</f>
        <v>0.38525314111513148</v>
      </c>
      <c r="U10" s="77">
        <f t="shared" si="6"/>
        <v>2.5106409772158167E-2</v>
      </c>
      <c r="V10" s="78">
        <f>分析係数表!D13</f>
        <v>0.14541724835465397</v>
      </c>
      <c r="W10" s="79">
        <f t="shared" si="7"/>
        <v>0</v>
      </c>
      <c r="X10" s="67">
        <f>分析係数表!E13</f>
        <v>0.13461921992079545</v>
      </c>
      <c r="Y10" s="80">
        <f t="shared" si="8"/>
        <v>0</v>
      </c>
    </row>
    <row r="11" spans="1:25" x14ac:dyDescent="0.15">
      <c r="A11" s="6" t="s">
        <v>222</v>
      </c>
      <c r="B11" s="5" t="s">
        <v>265</v>
      </c>
      <c r="C11" s="81"/>
      <c r="D11" s="98">
        <f>投入係数表!AM11</f>
        <v>6.0670751232841623E-3</v>
      </c>
      <c r="E11" s="101">
        <f t="shared" si="9"/>
        <v>0.60670751232841624</v>
      </c>
      <c r="F11" s="76">
        <f>分析係数表!C14</f>
        <v>0.18904232356765083</v>
      </c>
      <c r="G11" s="101">
        <f t="shared" si="0"/>
        <v>0.11469339785651296</v>
      </c>
      <c r="H11" s="101">
        <v>0.19918759056615457</v>
      </c>
      <c r="I11" s="101">
        <f t="shared" si="1"/>
        <v>0.19918759056615457</v>
      </c>
      <c r="J11" s="76">
        <f>分析係数表!G14</f>
        <v>0.16324783844948645</v>
      </c>
      <c r="K11" s="102">
        <f t="shared" si="2"/>
        <v>3.2516943605886049E-2</v>
      </c>
      <c r="L11" s="70"/>
      <c r="M11" s="71"/>
      <c r="N11" s="72">
        <f>分析係数表!H14</f>
        <v>1.012936620163862E-3</v>
      </c>
      <c r="O11" s="73">
        <f t="shared" si="3"/>
        <v>2.1553274332751549E-2</v>
      </c>
      <c r="P11" s="67">
        <f>分析係数表!C14</f>
        <v>0.18904232356765083</v>
      </c>
      <c r="Q11" s="73">
        <f t="shared" si="4"/>
        <v>4.0744810603543617E-3</v>
      </c>
      <c r="R11" s="74">
        <v>2.3541668338218948E-2</v>
      </c>
      <c r="S11" s="75">
        <f t="shared" si="5"/>
        <v>0.22272925890437351</v>
      </c>
      <c r="T11" s="76">
        <f>分析係数表!F14</f>
        <v>0.31391081065397786</v>
      </c>
      <c r="U11" s="77">
        <f t="shared" si="6"/>
        <v>6.9917122219031597E-2</v>
      </c>
      <c r="V11" s="78">
        <f>分析係数表!D14</f>
        <v>4.3223756745778448E-2</v>
      </c>
      <c r="W11" s="79">
        <f t="shared" si="7"/>
        <v>0</v>
      </c>
      <c r="X11" s="67">
        <f>分析係数表!E14</f>
        <v>3.9473684210526314E-2</v>
      </c>
      <c r="Y11" s="80">
        <f t="shared" si="8"/>
        <v>0</v>
      </c>
    </row>
    <row r="12" spans="1:25" x14ac:dyDescent="0.15">
      <c r="A12" s="6" t="s">
        <v>223</v>
      </c>
      <c r="B12" s="5" t="s">
        <v>29</v>
      </c>
      <c r="C12" s="81"/>
      <c r="D12" s="98">
        <f>投入係数表!AM12</f>
        <v>6.4257199581581022E-3</v>
      </c>
      <c r="E12" s="101">
        <f t="shared" si="9"/>
        <v>0.64257199581581026</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0.14426479849039883</v>
      </c>
      <c r="P12" s="67">
        <f>分析係数表!C15</f>
        <v>0</v>
      </c>
      <c r="Q12" s="73">
        <f t="shared" si="4"/>
        <v>0</v>
      </c>
      <c r="R12" s="74">
        <v>0</v>
      </c>
      <c r="S12" s="75">
        <f t="shared" si="5"/>
        <v>0</v>
      </c>
      <c r="T12" s="76">
        <f>分析係数表!F15</f>
        <v>0.30441701456509634</v>
      </c>
      <c r="U12" s="77">
        <f t="shared" si="6"/>
        <v>0</v>
      </c>
      <c r="V12" s="78">
        <f>分析係数表!D15</f>
        <v>1.6382553541497664E-2</v>
      </c>
      <c r="W12" s="79">
        <f t="shared" si="7"/>
        <v>0</v>
      </c>
      <c r="X12" s="67">
        <f>分析係数表!E15</f>
        <v>1.4846335831041491E-2</v>
      </c>
      <c r="Y12" s="80">
        <f t="shared" si="8"/>
        <v>0</v>
      </c>
    </row>
    <row r="13" spans="1:25" x14ac:dyDescent="0.15">
      <c r="A13" s="6" t="s">
        <v>224</v>
      </c>
      <c r="B13" s="5" t="s">
        <v>30</v>
      </c>
      <c r="C13" s="81"/>
      <c r="D13" s="98">
        <f>投入係数表!AM13</f>
        <v>5.2174284311423264E-3</v>
      </c>
      <c r="E13" s="101">
        <f t="shared" si="9"/>
        <v>0.52174284311423258</v>
      </c>
      <c r="F13" s="76">
        <f>分析係数表!C16</f>
        <v>0.18624360370728099</v>
      </c>
      <c r="G13" s="101">
        <f t="shared" si="0"/>
        <v>9.7171267310077206E-2</v>
      </c>
      <c r="H13" s="101">
        <v>0.16689859825999431</v>
      </c>
      <c r="I13" s="101">
        <f t="shared" si="1"/>
        <v>0.16689859825999431</v>
      </c>
      <c r="J13" s="76">
        <f>分析係数表!G16</f>
        <v>3.3443467200273011E-2</v>
      </c>
      <c r="K13" s="102">
        <f t="shared" si="2"/>
        <v>5.5816677966796617E-3</v>
      </c>
      <c r="L13" s="70"/>
      <c r="M13" s="71"/>
      <c r="N13" s="72">
        <f>分析係数表!H16</f>
        <v>1.544069969062719E-2</v>
      </c>
      <c r="O13" s="73">
        <f t="shared" si="3"/>
        <v>0.32854734412492992</v>
      </c>
      <c r="P13" s="67">
        <f>分析係数表!C16</f>
        <v>0.18624360370728099</v>
      </c>
      <c r="Q13" s="73">
        <f t="shared" si="4"/>
        <v>6.118984135828312E-2</v>
      </c>
      <c r="R13" s="74">
        <v>0.11192209741466752</v>
      </c>
      <c r="S13" s="75">
        <f t="shared" si="5"/>
        <v>0.27882069567466183</v>
      </c>
      <c r="T13" s="76">
        <f>分析係数表!F16</f>
        <v>0.28910915662276826</v>
      </c>
      <c r="U13" s="77">
        <f t="shared" si="6"/>
        <v>8.0609616175475018E-2</v>
      </c>
      <c r="V13" s="78">
        <f>分析係数表!D16</f>
        <v>9.2295282857896288E-3</v>
      </c>
      <c r="W13" s="79">
        <f t="shared" si="7"/>
        <v>0</v>
      </c>
      <c r="X13" s="67">
        <f>分析係数表!E16</f>
        <v>8.9968511021142599E-3</v>
      </c>
      <c r="Y13" s="80">
        <f t="shared" si="8"/>
        <v>0</v>
      </c>
    </row>
    <row r="14" spans="1:25" x14ac:dyDescent="0.15">
      <c r="A14" s="6" t="s">
        <v>2</v>
      </c>
      <c r="B14" s="5" t="s">
        <v>360</v>
      </c>
      <c r="C14" s="81"/>
      <c r="D14" s="98">
        <f>投入係数表!AM14</f>
        <v>2.9310676088209549E-3</v>
      </c>
      <c r="E14" s="101">
        <f t="shared" si="9"/>
        <v>0.29310676088209547</v>
      </c>
      <c r="F14" s="76">
        <f>分析係数表!C17</f>
        <v>8.6758716707685424E-2</v>
      </c>
      <c r="G14" s="101">
        <f t="shared" si="0"/>
        <v>2.5429566432477013E-2</v>
      </c>
      <c r="H14" s="101">
        <v>4.9214980138528895E-2</v>
      </c>
      <c r="I14" s="101">
        <f t="shared" si="1"/>
        <v>4.9214980138528895E-2</v>
      </c>
      <c r="J14" s="76">
        <f>分析係数表!G17</f>
        <v>0.21883055467982124</v>
      </c>
      <c r="K14" s="102">
        <f t="shared" si="2"/>
        <v>1.0769741402270664E-2</v>
      </c>
      <c r="L14" s="70"/>
      <c r="M14" s="71"/>
      <c r="N14" s="72">
        <f>分析係数表!H17</f>
        <v>2.866347284388861E-3</v>
      </c>
      <c r="O14" s="73">
        <f t="shared" si="3"/>
        <v>6.0990162783705629E-2</v>
      </c>
      <c r="P14" s="67">
        <f>分析係数表!C17</f>
        <v>8.6758716707685424E-2</v>
      </c>
      <c r="Q14" s="73">
        <f t="shared" si="4"/>
        <v>5.2914282549071353E-3</v>
      </c>
      <c r="R14" s="74">
        <v>1.1123424534597626E-2</v>
      </c>
      <c r="S14" s="75">
        <f t="shared" si="5"/>
        <v>6.0338404673126525E-2</v>
      </c>
      <c r="T14" s="76">
        <f>分析係数表!F17</f>
        <v>0.34508465775272146</v>
      </c>
      <c r="U14" s="77">
        <f t="shared" si="6"/>
        <v>2.0821857725971078E-2</v>
      </c>
      <c r="V14" s="78">
        <f>分析係数表!D17</f>
        <v>3.6575301819260796E-2</v>
      </c>
      <c r="W14" s="79">
        <f t="shared" si="7"/>
        <v>0</v>
      </c>
      <c r="X14" s="67">
        <f>分析係数表!E17</f>
        <v>3.5787140923168224E-2</v>
      </c>
      <c r="Y14" s="80">
        <f t="shared" si="8"/>
        <v>0</v>
      </c>
    </row>
    <row r="15" spans="1:25" x14ac:dyDescent="0.15">
      <c r="A15" s="6" t="s">
        <v>3</v>
      </c>
      <c r="B15" s="5" t="s">
        <v>31</v>
      </c>
      <c r="C15" s="81"/>
      <c r="D15" s="98">
        <f>投入係数表!AM15</f>
        <v>1.3833443630851996E-3</v>
      </c>
      <c r="E15" s="101">
        <f t="shared" si="9"/>
        <v>0.13833443630851996</v>
      </c>
      <c r="F15" s="76">
        <f>分析係数表!C18</f>
        <v>0.36451017494166671</v>
      </c>
      <c r="G15" s="101">
        <f t="shared" si="0"/>
        <v>5.0424309579275461E-2</v>
      </c>
      <c r="H15" s="101">
        <v>7.1505154061245427E-2</v>
      </c>
      <c r="I15" s="101">
        <f t="shared" si="1"/>
        <v>7.1505154061245427E-2</v>
      </c>
      <c r="J15" s="76">
        <f>分析係数表!G18</f>
        <v>0.21601264645713222</v>
      </c>
      <c r="K15" s="102">
        <f t="shared" si="2"/>
        <v>1.5446017564094581E-2</v>
      </c>
      <c r="L15" s="70"/>
      <c r="M15" s="71"/>
      <c r="N15" s="72">
        <f>分析係数表!H18</f>
        <v>4.846294736294444E-4</v>
      </c>
      <c r="O15" s="73">
        <f t="shared" si="3"/>
        <v>1.0311950211833254E-2</v>
      </c>
      <c r="P15" s="67">
        <f>分析係数表!C18</f>
        <v>0.36451017494166671</v>
      </c>
      <c r="Q15" s="73">
        <f t="shared" si="4"/>
        <v>3.7588107757050965E-3</v>
      </c>
      <c r="R15" s="74">
        <v>1.0277716555553958E-2</v>
      </c>
      <c r="S15" s="75">
        <f t="shared" si="5"/>
        <v>8.1782870616799383E-2</v>
      </c>
      <c r="T15" s="76">
        <f>分析係数表!F18</f>
        <v>0.4650429076224129</v>
      </c>
      <c r="U15" s="77">
        <f t="shared" si="6"/>
        <v>3.8032543945343979E-2</v>
      </c>
      <c r="V15" s="78">
        <f>分析係数表!D18</f>
        <v>3.2220569090570951E-2</v>
      </c>
      <c r="W15" s="79">
        <f t="shared" si="7"/>
        <v>0</v>
      </c>
      <c r="X15" s="67">
        <f>分析係数表!E18</f>
        <v>3.2765216929248921E-2</v>
      </c>
      <c r="Y15" s="80">
        <f t="shared" si="8"/>
        <v>0</v>
      </c>
    </row>
    <row r="16" spans="1:25" x14ac:dyDescent="0.15">
      <c r="A16" s="6" t="s">
        <v>4</v>
      </c>
      <c r="B16" s="5" t="s">
        <v>32</v>
      </c>
      <c r="C16" s="81"/>
      <c r="D16" s="98">
        <f>投入係数表!AM16</f>
        <v>2.3482697521508018E-5</v>
      </c>
      <c r="E16" s="101">
        <f t="shared" si="9"/>
        <v>2.3482697521508018E-3</v>
      </c>
      <c r="F16" s="76">
        <f>分析係数表!C19</f>
        <v>0.20084535872916243</v>
      </c>
      <c r="G16" s="101">
        <f t="shared" si="0"/>
        <v>4.7163908076356911E-4</v>
      </c>
      <c r="H16" s="101">
        <v>8.0748569420804883E-3</v>
      </c>
      <c r="I16" s="101">
        <f t="shared" si="1"/>
        <v>8.0748569420804883E-3</v>
      </c>
      <c r="J16" s="76">
        <f>分析係数表!G19</f>
        <v>5.7675100625652016E-2</v>
      </c>
      <c r="K16" s="102">
        <f t="shared" si="2"/>
        <v>4.6571818667223692E-4</v>
      </c>
      <c r="L16" s="70"/>
      <c r="M16" s="71"/>
      <c r="N16" s="72">
        <f>分析係数表!H19</f>
        <v>-1.1304809457757749E-4</v>
      </c>
      <c r="O16" s="73">
        <f t="shared" si="3"/>
        <v>-2.4054383529259812E-3</v>
      </c>
      <c r="P16" s="67">
        <f>分析係数表!C19</f>
        <v>0.20084535872916243</v>
      </c>
      <c r="Q16" s="73">
        <f t="shared" si="4"/>
        <v>-4.8312112889430429E-4</v>
      </c>
      <c r="R16" s="74">
        <v>1.195750343141109E-3</v>
      </c>
      <c r="S16" s="75">
        <f t="shared" si="5"/>
        <v>9.2706072852215965E-3</v>
      </c>
      <c r="T16" s="76">
        <f>分析係数表!F19</f>
        <v>0.24248712237187039</v>
      </c>
      <c r="U16" s="77">
        <f t="shared" si="6"/>
        <v>2.2480028832330824E-3</v>
      </c>
      <c r="V16" s="78">
        <f>分析係数表!D19</f>
        <v>7.3785483068795456E-3</v>
      </c>
      <c r="W16" s="79">
        <f t="shared" si="7"/>
        <v>0</v>
      </c>
      <c r="X16" s="67">
        <f>分析係数表!E19</f>
        <v>8.3435495944996062E-3</v>
      </c>
      <c r="Y16" s="80">
        <f t="shared" si="8"/>
        <v>0</v>
      </c>
    </row>
    <row r="17" spans="1:25" x14ac:dyDescent="0.15">
      <c r="A17" s="6" t="s">
        <v>5</v>
      </c>
      <c r="B17" s="5" t="s">
        <v>33</v>
      </c>
      <c r="C17" s="81"/>
      <c r="D17" s="98">
        <f>投入係数表!AM17</f>
        <v>3.2662297461733876E-4</v>
      </c>
      <c r="E17" s="101">
        <f t="shared" si="9"/>
        <v>3.2662297461733873E-2</v>
      </c>
      <c r="F17" s="76">
        <f>分析係数表!C20</f>
        <v>4.0655503382211911E-2</v>
      </c>
      <c r="G17" s="101">
        <f t="shared" si="0"/>
        <v>1.327902144926333E-3</v>
      </c>
      <c r="H17" s="101">
        <v>2.4622879391458029E-3</v>
      </c>
      <c r="I17" s="101">
        <f t="shared" si="1"/>
        <v>2.4622879391458029E-3</v>
      </c>
      <c r="J17" s="76">
        <f>分析係数表!G20</f>
        <v>0.10009738747512385</v>
      </c>
      <c r="K17" s="102">
        <f t="shared" si="2"/>
        <v>2.4646858992000159E-4</v>
      </c>
      <c r="L17" s="70"/>
      <c r="M17" s="71"/>
      <c r="N17" s="72">
        <f>分析係数表!H20</f>
        <v>5.4629207067175944E-4</v>
      </c>
      <c r="O17" s="73">
        <f t="shared" si="3"/>
        <v>1.1624007495247427E-2</v>
      </c>
      <c r="P17" s="67">
        <f>分析係数表!C20</f>
        <v>4.0655503382211911E-2</v>
      </c>
      <c r="Q17" s="73">
        <f t="shared" si="4"/>
        <v>4.7257987603788838E-4</v>
      </c>
      <c r="R17" s="74">
        <v>8.6465104018790251E-4</v>
      </c>
      <c r="S17" s="75">
        <f t="shared" si="5"/>
        <v>3.3269389793337055E-3</v>
      </c>
      <c r="T17" s="76">
        <f>分析係数表!F20</f>
        <v>0.22636236609222171</v>
      </c>
      <c r="U17" s="77">
        <f t="shared" si="6"/>
        <v>7.5309377920641872E-4</v>
      </c>
      <c r="V17" s="78">
        <f>分析係数表!D20</f>
        <v>2.4840863219996893E-2</v>
      </c>
      <c r="W17" s="79">
        <f t="shared" si="7"/>
        <v>0</v>
      </c>
      <c r="X17" s="67">
        <f>分析係数表!E20</f>
        <v>2.6336960663928526E-2</v>
      </c>
      <c r="Y17" s="80">
        <f t="shared" si="8"/>
        <v>0</v>
      </c>
    </row>
    <row r="18" spans="1:25" x14ac:dyDescent="0.15">
      <c r="A18" s="6" t="s">
        <v>6</v>
      </c>
      <c r="B18" s="5" t="s">
        <v>34</v>
      </c>
      <c r="C18" s="81"/>
      <c r="D18" s="98">
        <f>投入係数表!AM18</f>
        <v>2.5980402621522958E-3</v>
      </c>
      <c r="E18" s="101">
        <f t="shared" si="9"/>
        <v>0.25980402621522958</v>
      </c>
      <c r="F18" s="76">
        <f>分析係数表!C21</f>
        <v>0.20026093416848378</v>
      </c>
      <c r="G18" s="101">
        <f t="shared" si="0"/>
        <v>5.2028596990595123E-2</v>
      </c>
      <c r="H18" s="101">
        <v>7.6897875367610224E-2</v>
      </c>
      <c r="I18" s="101">
        <f t="shared" si="1"/>
        <v>7.6897875367610224E-2</v>
      </c>
      <c r="J18" s="76">
        <f>分析係数表!G21</f>
        <v>0.28530595433635869</v>
      </c>
      <c r="K18" s="102">
        <f t="shared" si="2"/>
        <v>2.1939421718194404E-2</v>
      </c>
      <c r="L18" s="70"/>
      <c r="M18" s="71"/>
      <c r="N18" s="72">
        <f>分析係数表!H21</f>
        <v>9.3136214282663271E-4</v>
      </c>
      <c r="O18" s="73">
        <f t="shared" si="3"/>
        <v>1.9817531884901551E-2</v>
      </c>
      <c r="P18" s="67">
        <f>分析係数表!C21</f>
        <v>0.20026093416848378</v>
      </c>
      <c r="Q18" s="73">
        <f t="shared" si="4"/>
        <v>3.9686774481840978E-3</v>
      </c>
      <c r="R18" s="74">
        <v>1.1777118284463378E-2</v>
      </c>
      <c r="S18" s="75">
        <f t="shared" si="5"/>
        <v>8.8674993652073597E-2</v>
      </c>
      <c r="T18" s="76">
        <f>分析係数表!F21</f>
        <v>0.42843035575162391</v>
      </c>
      <c r="U18" s="77">
        <f t="shared" si="6"/>
        <v>3.7991059076630883E-2</v>
      </c>
      <c r="V18" s="78">
        <f>分析係数表!D21</f>
        <v>6.0977485770431279E-2</v>
      </c>
      <c r="W18" s="79">
        <f t="shared" si="7"/>
        <v>0</v>
      </c>
      <c r="X18" s="67">
        <f>分析係数表!E21</f>
        <v>5.1608549154661891E-2</v>
      </c>
      <c r="Y18" s="80">
        <f t="shared" si="8"/>
        <v>0</v>
      </c>
    </row>
    <row r="19" spans="1:25" x14ac:dyDescent="0.15">
      <c r="A19" s="6" t="s">
        <v>7</v>
      </c>
      <c r="B19" s="5" t="s">
        <v>266</v>
      </c>
      <c r="C19" s="81"/>
      <c r="D19" s="98">
        <f>投入係数表!AM19</f>
        <v>6.4043720513203677E-6</v>
      </c>
      <c r="E19" s="101">
        <f t="shared" si="9"/>
        <v>6.4043720513203679E-4</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9.2254027740058938E-4</v>
      </c>
      <c r="P19" s="67">
        <f>分析係数表!C22</f>
        <v>0</v>
      </c>
      <c r="Q19" s="73">
        <f t="shared" si="4"/>
        <v>0</v>
      </c>
      <c r="R19" s="74">
        <v>0</v>
      </c>
      <c r="S19" s="75">
        <f t="shared" si="5"/>
        <v>0</v>
      </c>
      <c r="T19" s="76">
        <f>分析係数表!F22</f>
        <v>0.41838413471300051</v>
      </c>
      <c r="U19" s="77">
        <f t="shared" si="6"/>
        <v>0</v>
      </c>
      <c r="V19" s="78">
        <f>分析係数表!D22</f>
        <v>3.026450367845886E-2</v>
      </c>
      <c r="W19" s="79">
        <f t="shared" si="7"/>
        <v>0</v>
      </c>
      <c r="X19" s="67">
        <f>分析係数表!E22</f>
        <v>3.1513111329121969E-2</v>
      </c>
      <c r="Y19" s="80">
        <f t="shared" si="8"/>
        <v>0</v>
      </c>
    </row>
    <row r="20" spans="1:25" x14ac:dyDescent="0.15">
      <c r="A20" s="6" t="s">
        <v>8</v>
      </c>
      <c r="B20" s="5" t="s">
        <v>267</v>
      </c>
      <c r="C20" s="81"/>
      <c r="D20" s="98">
        <f>投入係数表!AM20</f>
        <v>6.4043720513203677E-6</v>
      </c>
      <c r="E20" s="101">
        <f t="shared" si="9"/>
        <v>6.4043720513203679E-4</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4.8518784959586549E-4</v>
      </c>
      <c r="P20" s="67">
        <f>分析係数表!C23</f>
        <v>0</v>
      </c>
      <c r="Q20" s="73">
        <f t="shared" si="4"/>
        <v>0</v>
      </c>
      <c r="R20" s="74">
        <v>0</v>
      </c>
      <c r="S20" s="75">
        <f t="shared" si="5"/>
        <v>0</v>
      </c>
      <c r="T20" s="76">
        <f>分析係数表!F23</f>
        <v>0.44514084879880428</v>
      </c>
      <c r="U20" s="77">
        <f t="shared" si="6"/>
        <v>0</v>
      </c>
      <c r="V20" s="78">
        <f>分析係数表!D23</f>
        <v>3.0368931406207365E-2</v>
      </c>
      <c r="W20" s="79">
        <f t="shared" si="7"/>
        <v>0</v>
      </c>
      <c r="X20" s="67">
        <f>分析係数表!E23</f>
        <v>2.9261200503365954E-2</v>
      </c>
      <c r="Y20" s="80">
        <f t="shared" si="8"/>
        <v>0</v>
      </c>
    </row>
    <row r="21" spans="1:25" x14ac:dyDescent="0.15">
      <c r="A21" s="6" t="s">
        <v>9</v>
      </c>
      <c r="B21" s="5" t="s">
        <v>268</v>
      </c>
      <c r="C21" s="81"/>
      <c r="D21" s="98">
        <f>投入係数表!AM21</f>
        <v>7.8773776231240531E-4</v>
      </c>
      <c r="E21" s="101">
        <f t="shared" si="9"/>
        <v>7.877377623124053E-2</v>
      </c>
      <c r="F21" s="76">
        <f>分析係数表!C24</f>
        <v>0.65025853558407531</v>
      </c>
      <c r="G21" s="101">
        <f t="shared" si="0"/>
        <v>5.1223320374554106E-2</v>
      </c>
      <c r="H21" s="101">
        <v>7.7673007966728463E-2</v>
      </c>
      <c r="I21" s="101">
        <f t="shared" si="1"/>
        <v>7.7673007966728463E-2</v>
      </c>
      <c r="J21" s="76">
        <f>分析係数表!G24</f>
        <v>0.20860957299762456</v>
      </c>
      <c r="K21" s="102">
        <f t="shared" si="2"/>
        <v>1.6203333025380316E-2</v>
      </c>
      <c r="L21" s="70"/>
      <c r="M21" s="71"/>
      <c r="N21" s="72">
        <f>分析係数表!H24</f>
        <v>1.012294301444671E-3</v>
      </c>
      <c r="O21" s="73">
        <f t="shared" si="3"/>
        <v>2.1539607069382648E-2</v>
      </c>
      <c r="P21" s="67">
        <f>分析係数表!C24</f>
        <v>0.65025853558407531</v>
      </c>
      <c r="Q21" s="73">
        <f t="shared" si="4"/>
        <v>1.4006313349993157E-2</v>
      </c>
      <c r="R21" s="74">
        <v>2.9228079512090624E-2</v>
      </c>
      <c r="S21" s="75">
        <f t="shared" si="5"/>
        <v>0.10690108747881909</v>
      </c>
      <c r="T21" s="76">
        <f>分析係数表!F24</f>
        <v>0.3934811577649211</v>
      </c>
      <c r="U21" s="77">
        <f t="shared" si="6"/>
        <v>4.2063563667494842E-2</v>
      </c>
      <c r="V21" s="78">
        <f>分析係数表!D24</f>
        <v>3.4084043072695518E-2</v>
      </c>
      <c r="W21" s="79">
        <f t="shared" si="7"/>
        <v>0</v>
      </c>
      <c r="X21" s="67">
        <f>分析係数表!E24</f>
        <v>3.4423393671525172E-2</v>
      </c>
      <c r="Y21" s="80">
        <f t="shared" si="8"/>
        <v>0</v>
      </c>
    </row>
    <row r="22" spans="1:25" x14ac:dyDescent="0.15">
      <c r="A22" s="6" t="s">
        <v>10</v>
      </c>
      <c r="B22" s="5" t="s">
        <v>269</v>
      </c>
      <c r="C22" s="81"/>
      <c r="D22" s="98">
        <f>投入係数表!AM22</f>
        <v>1.2808744102640735E-5</v>
      </c>
      <c r="E22" s="101">
        <f t="shared" si="9"/>
        <v>1.2808744102640736E-3</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9.1639000888458551E-3</v>
      </c>
      <c r="P22" s="67">
        <f>分析係数表!C25</f>
        <v>0</v>
      </c>
      <c r="Q22" s="73">
        <f t="shared" si="4"/>
        <v>0</v>
      </c>
      <c r="R22" s="74">
        <v>0</v>
      </c>
      <c r="S22" s="75">
        <f t="shared" si="5"/>
        <v>0</v>
      </c>
      <c r="T22" s="76">
        <f>分析係数表!F25</f>
        <v>0.35048596602779541</v>
      </c>
      <c r="U22" s="77">
        <f t="shared" si="6"/>
        <v>0</v>
      </c>
      <c r="V22" s="78">
        <f>分析係数表!D25</f>
        <v>2.3003905895176674E-2</v>
      </c>
      <c r="W22" s="79">
        <f t="shared" si="7"/>
        <v>0</v>
      </c>
      <c r="X22" s="67">
        <f>分析係数表!E25</f>
        <v>2.2123944045780726E-2</v>
      </c>
      <c r="Y22" s="80">
        <f t="shared" si="8"/>
        <v>0</v>
      </c>
    </row>
    <row r="23" spans="1:25" x14ac:dyDescent="0.15">
      <c r="A23" s="6" t="s">
        <v>11</v>
      </c>
      <c r="B23" s="5" t="s">
        <v>35</v>
      </c>
      <c r="C23" s="81"/>
      <c r="D23" s="98">
        <f>投入係数表!AM23</f>
        <v>1.7078325470187649E-4</v>
      </c>
      <c r="E23" s="101">
        <f t="shared" si="9"/>
        <v>1.7078325470187648E-2</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0.20591782354749602</v>
      </c>
      <c r="P23" s="67">
        <f>分析係数表!C26</f>
        <v>0</v>
      </c>
      <c r="Q23" s="73">
        <f t="shared" si="4"/>
        <v>0</v>
      </c>
      <c r="R23" s="74">
        <v>0</v>
      </c>
      <c r="S23" s="75">
        <f t="shared" si="5"/>
        <v>0</v>
      </c>
      <c r="T23" s="76">
        <f>分析係数表!F26</f>
        <v>0.33616183802743088</v>
      </c>
      <c r="U23" s="77">
        <f t="shared" si="6"/>
        <v>0</v>
      </c>
      <c r="V23" s="78">
        <f>分析係数表!D26</f>
        <v>2.7602951782442934E-2</v>
      </c>
      <c r="W23" s="79">
        <f t="shared" si="7"/>
        <v>0</v>
      </c>
      <c r="X23" s="67">
        <f>分析係数表!E26</f>
        <v>3.0142035365695308E-2</v>
      </c>
      <c r="Y23" s="80">
        <f t="shared" si="8"/>
        <v>0</v>
      </c>
    </row>
    <row r="24" spans="1:25" x14ac:dyDescent="0.15">
      <c r="A24" s="6" t="s">
        <v>12</v>
      </c>
      <c r="B24" s="5" t="s">
        <v>361</v>
      </c>
      <c r="C24" s="81"/>
      <c r="D24" s="98">
        <f>投入係数表!AM24</f>
        <v>1.3235702239395428E-4</v>
      </c>
      <c r="E24" s="101">
        <f t="shared" si="9"/>
        <v>1.3235702239395427E-2</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0.19229156196870509</v>
      </c>
      <c r="P24" s="67">
        <f>分析係数表!C27</f>
        <v>0</v>
      </c>
      <c r="Q24" s="73">
        <f t="shared" si="4"/>
        <v>0</v>
      </c>
      <c r="R24" s="74">
        <v>0</v>
      </c>
      <c r="S24" s="75">
        <f t="shared" si="5"/>
        <v>0</v>
      </c>
      <c r="T24" s="76">
        <f>分析係数表!F27</f>
        <v>0.32350039213702025</v>
      </c>
      <c r="U24" s="77">
        <f t="shared" si="6"/>
        <v>0</v>
      </c>
      <c r="V24" s="78">
        <f>分析係数表!D27</f>
        <v>1.8544286184127304E-2</v>
      </c>
      <c r="W24" s="79">
        <f t="shared" si="7"/>
        <v>0</v>
      </c>
      <c r="X24" s="67">
        <f>分析係数表!E27</f>
        <v>2.1504288208060312E-2</v>
      </c>
      <c r="Y24" s="80">
        <f t="shared" si="8"/>
        <v>0</v>
      </c>
    </row>
    <row r="25" spans="1:25" x14ac:dyDescent="0.15">
      <c r="A25" s="6" t="s">
        <v>13</v>
      </c>
      <c r="B25" s="5" t="s">
        <v>189</v>
      </c>
      <c r="C25" s="81"/>
      <c r="D25" s="98">
        <f>投入係数表!AM25</f>
        <v>2.7752278889054928E-5</v>
      </c>
      <c r="E25" s="101">
        <f t="shared" si="9"/>
        <v>2.775227888905493E-3</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0.15629199025502874</v>
      </c>
      <c r="P25" s="67">
        <f>分析係数表!C28</f>
        <v>0</v>
      </c>
      <c r="Q25" s="73">
        <f t="shared" si="4"/>
        <v>0</v>
      </c>
      <c r="R25" s="74">
        <v>0</v>
      </c>
      <c r="S25" s="75">
        <f t="shared" si="5"/>
        <v>0</v>
      </c>
      <c r="T25" s="76">
        <f>分析係数表!F28</f>
        <v>0.21398822818403973</v>
      </c>
      <c r="U25" s="77">
        <f t="shared" si="6"/>
        <v>0</v>
      </c>
      <c r="V25" s="78">
        <f>分析係数表!D28</f>
        <v>4.8519326273747276E-2</v>
      </c>
      <c r="W25" s="79">
        <f t="shared" si="7"/>
        <v>0</v>
      </c>
      <c r="X25" s="67">
        <f>分析係数表!E28</f>
        <v>4.7520824027117221E-2</v>
      </c>
      <c r="Y25" s="80">
        <f t="shared" si="8"/>
        <v>0</v>
      </c>
    </row>
    <row r="26" spans="1:25" x14ac:dyDescent="0.15">
      <c r="A26" s="6" t="s">
        <v>14</v>
      </c>
      <c r="B26" s="5" t="s">
        <v>50</v>
      </c>
      <c r="C26" s="81"/>
      <c r="D26" s="98">
        <f>投入係数表!AM26</f>
        <v>6.9764959545716545E-3</v>
      </c>
      <c r="E26" s="101">
        <f t="shared" si="9"/>
        <v>0.69764959545716543</v>
      </c>
      <c r="F26" s="76">
        <f>分析係数表!C29</f>
        <v>0.21798273531536294</v>
      </c>
      <c r="G26" s="101">
        <f t="shared" si="0"/>
        <v>0.15207556710940931</v>
      </c>
      <c r="H26" s="101">
        <v>0.20162630754879254</v>
      </c>
      <c r="I26" s="101">
        <f t="shared" si="1"/>
        <v>0.20162630754879254</v>
      </c>
      <c r="J26" s="76">
        <f>分析係数表!G29</f>
        <v>0.25500731246508535</v>
      </c>
      <c r="K26" s="102">
        <f t="shared" si="2"/>
        <v>5.1416182810276337E-2</v>
      </c>
      <c r="L26" s="70"/>
      <c r="M26" s="71"/>
      <c r="N26" s="72">
        <f>分析係数表!H29</f>
        <v>1.0983971257521954E-2</v>
      </c>
      <c r="O26" s="73">
        <f t="shared" si="3"/>
        <v>0.23371703723983375</v>
      </c>
      <c r="P26" s="67">
        <f>分析係数表!C29</f>
        <v>0.21798273531536294</v>
      </c>
      <c r="Q26" s="73">
        <f t="shared" si="4"/>
        <v>5.0946279067341504E-2</v>
      </c>
      <c r="R26" s="74">
        <v>7.8576918292094552E-2</v>
      </c>
      <c r="S26" s="75">
        <f t="shared" si="5"/>
        <v>0.28020322584088708</v>
      </c>
      <c r="T26" s="76">
        <f>分析係数表!F29</f>
        <v>0.40506035137493174</v>
      </c>
      <c r="U26" s="77">
        <f t="shared" si="6"/>
        <v>0.11349921711549907</v>
      </c>
      <c r="V26" s="78">
        <f>分析係数表!D29</f>
        <v>7.067670116811138E-2</v>
      </c>
      <c r="W26" s="79">
        <f t="shared" si="7"/>
        <v>0</v>
      </c>
      <c r="X26" s="67">
        <f>分析係数表!E29</f>
        <v>5.1745890269086159E-2</v>
      </c>
      <c r="Y26" s="80">
        <f t="shared" si="8"/>
        <v>0</v>
      </c>
    </row>
    <row r="27" spans="1:25" x14ac:dyDescent="0.15">
      <c r="A27" s="6" t="s">
        <v>15</v>
      </c>
      <c r="B27" s="5" t="s">
        <v>36</v>
      </c>
      <c r="C27" s="81"/>
      <c r="D27" s="98">
        <f>投入係数表!AM27</f>
        <v>2.3247870546292937E-3</v>
      </c>
      <c r="E27" s="101">
        <f t="shared" si="9"/>
        <v>0.23247870546292937</v>
      </c>
      <c r="F27" s="76">
        <f>分析係数表!C30</f>
        <v>1</v>
      </c>
      <c r="G27" s="101">
        <f t="shared" si="0"/>
        <v>0.23247870546292937</v>
      </c>
      <c r="H27" s="101">
        <v>0.38383033348755347</v>
      </c>
      <c r="I27" s="101">
        <f t="shared" si="1"/>
        <v>0.38383033348755347</v>
      </c>
      <c r="J27" s="76">
        <f>分析係数表!G30</f>
        <v>0.34480244300890089</v>
      </c>
      <c r="K27" s="102">
        <f t="shared" si="2"/>
        <v>0.13234563668742957</v>
      </c>
      <c r="L27" s="70"/>
      <c r="M27" s="71"/>
      <c r="N27" s="72">
        <f>分析係数表!H30</f>
        <v>0</v>
      </c>
      <c r="O27" s="73">
        <f t="shared" si="3"/>
        <v>0</v>
      </c>
      <c r="P27" s="67">
        <f>分析係数表!C30</f>
        <v>1</v>
      </c>
      <c r="Q27" s="73">
        <f t="shared" si="4"/>
        <v>0</v>
      </c>
      <c r="R27" s="74">
        <v>0.13045767234847375</v>
      </c>
      <c r="S27" s="75">
        <f t="shared" si="5"/>
        <v>0.51428800583602718</v>
      </c>
      <c r="T27" s="76">
        <f>分析係数表!F30</f>
        <v>0.4506615325054556</v>
      </c>
      <c r="U27" s="77">
        <f t="shared" si="6"/>
        <v>0.2317698208592387</v>
      </c>
      <c r="V27" s="78">
        <f>分析係数表!D30</f>
        <v>9.0118070661845004E-2</v>
      </c>
      <c r="W27" s="79">
        <f t="shared" si="7"/>
        <v>0</v>
      </c>
      <c r="X27" s="67">
        <f>分析係数表!E30</f>
        <v>6.5635899314422819E-2</v>
      </c>
      <c r="Y27" s="80">
        <f t="shared" si="8"/>
        <v>0</v>
      </c>
    </row>
    <row r="28" spans="1:25" x14ac:dyDescent="0.15">
      <c r="A28" s="6" t="s">
        <v>16</v>
      </c>
      <c r="B28" s="5" t="s">
        <v>190</v>
      </c>
      <c r="C28" s="81"/>
      <c r="D28" s="98">
        <f>投入係数表!AM28</f>
        <v>3.6084366927822728E-2</v>
      </c>
      <c r="E28" s="101">
        <f t="shared" si="9"/>
        <v>3.6084366927822726</v>
      </c>
      <c r="F28" s="76">
        <f>分析係数表!C31</f>
        <v>0.99579475994795519</v>
      </c>
      <c r="G28" s="101">
        <f t="shared" si="0"/>
        <v>3.5932623502765164</v>
      </c>
      <c r="H28" s="101">
        <v>4.3756134452205417</v>
      </c>
      <c r="I28" s="101">
        <f t="shared" si="1"/>
        <v>4.3756134452205417</v>
      </c>
      <c r="J28" s="76">
        <f>分析係数表!G31</f>
        <v>7.0701677135993485E-2</v>
      </c>
      <c r="K28" s="102">
        <f t="shared" si="2"/>
        <v>0.30936320907589487</v>
      </c>
      <c r="L28" s="70"/>
      <c r="M28" s="71"/>
      <c r="N28" s="72">
        <f>分析係数表!H31</f>
        <v>0.174828557104864</v>
      </c>
      <c r="O28" s="73">
        <f t="shared" si="3"/>
        <v>3.7200035791683459</v>
      </c>
      <c r="P28" s="67">
        <f>分析係数表!C31</f>
        <v>0.99579475994795519</v>
      </c>
      <c r="Q28" s="73">
        <f t="shared" si="4"/>
        <v>3.7043600711234772</v>
      </c>
      <c r="R28" s="74">
        <v>4.2396969495970005</v>
      </c>
      <c r="S28" s="75">
        <f t="shared" si="5"/>
        <v>8.6153103948175414</v>
      </c>
      <c r="T28" s="76">
        <f>分析係数表!F31</f>
        <v>0.32317167652288298</v>
      </c>
      <c r="U28" s="77">
        <f t="shared" si="6"/>
        <v>2.7842243040582058</v>
      </c>
      <c r="V28" s="78">
        <f>分析係数表!D31</f>
        <v>3.4133535474018049E-3</v>
      </c>
      <c r="W28" s="79">
        <f t="shared" si="7"/>
        <v>0</v>
      </c>
      <c r="X28" s="67">
        <f>分析係数表!E31</f>
        <v>2.9797171888324703E-3</v>
      </c>
      <c r="Y28" s="80">
        <f t="shared" si="8"/>
        <v>0</v>
      </c>
    </row>
    <row r="29" spans="1:25" x14ac:dyDescent="0.15">
      <c r="A29" s="6" t="s">
        <v>17</v>
      </c>
      <c r="B29" s="5" t="s">
        <v>270</v>
      </c>
      <c r="C29" s="81"/>
      <c r="D29" s="98">
        <f>投入係数表!AM29</f>
        <v>8.5797237580855189E-3</v>
      </c>
      <c r="E29" s="101">
        <f t="shared" si="9"/>
        <v>0.8579723758085519</v>
      </c>
      <c r="F29" s="76">
        <f>分析係数表!C32</f>
        <v>0.99964031202931458</v>
      </c>
      <c r="G29" s="101">
        <f t="shared" si="0"/>
        <v>0.85766377346579314</v>
      </c>
      <c r="H29" s="101">
        <v>1.0039703480816695</v>
      </c>
      <c r="I29" s="101">
        <f t="shared" si="1"/>
        <v>1.0039703480816695</v>
      </c>
      <c r="J29" s="76">
        <f>分析係数表!G32</f>
        <v>0.14056358670308441</v>
      </c>
      <c r="K29" s="102">
        <f t="shared" si="2"/>
        <v>0.14112167306990359</v>
      </c>
      <c r="L29" s="70"/>
      <c r="M29" s="71"/>
      <c r="N29" s="72">
        <f>分析係数表!H32</f>
        <v>5.58720937888101E-3</v>
      </c>
      <c r="O29" s="73">
        <f t="shared" si="3"/>
        <v>0.11888469041435595</v>
      </c>
      <c r="P29" s="67">
        <f>分析係数表!C32</f>
        <v>0.99964031202931458</v>
      </c>
      <c r="Q29" s="73">
        <f t="shared" si="4"/>
        <v>0.11884192902131525</v>
      </c>
      <c r="R29" s="74">
        <v>0.17293623384381671</v>
      </c>
      <c r="S29" s="75">
        <f t="shared" si="5"/>
        <v>1.1769065819254863</v>
      </c>
      <c r="T29" s="76">
        <f>分析係数表!F32</f>
        <v>0.48930784091666113</v>
      </c>
      <c r="U29" s="77">
        <f t="shared" si="6"/>
        <v>0.57586961856256724</v>
      </c>
      <c r="V29" s="78">
        <f>分析係数表!D32</f>
        <v>1.9141518442031401E-2</v>
      </c>
      <c r="W29" s="79">
        <f t="shared" si="7"/>
        <v>0</v>
      </c>
      <c r="X29" s="67">
        <f>分析係数表!E32</f>
        <v>2.8623453911575954E-2</v>
      </c>
      <c r="Y29" s="80">
        <f t="shared" si="8"/>
        <v>0</v>
      </c>
    </row>
    <row r="30" spans="1:25" x14ac:dyDescent="0.15">
      <c r="A30" s="6" t="s">
        <v>18</v>
      </c>
      <c r="B30" s="5" t="s">
        <v>271</v>
      </c>
      <c r="C30" s="81"/>
      <c r="D30" s="98">
        <f>投入係数表!AM30</f>
        <v>1.6935294494374826E-2</v>
      </c>
      <c r="E30" s="101">
        <f t="shared" si="9"/>
        <v>1.6935294494374826</v>
      </c>
      <c r="F30" s="76">
        <f>分析係数表!C33</f>
        <v>0.86108134654879898</v>
      </c>
      <c r="G30" s="101">
        <f t="shared" si="0"/>
        <v>1.4582666187416737</v>
      </c>
      <c r="H30" s="101">
        <v>1.5348743539236682</v>
      </c>
      <c r="I30" s="101">
        <f t="shared" si="1"/>
        <v>1.5348743539236682</v>
      </c>
      <c r="J30" s="76">
        <f>分析係数表!G33</f>
        <v>0.50957339603627816</v>
      </c>
      <c r="K30" s="102">
        <f t="shared" si="2"/>
        <v>0.78213113701787196</v>
      </c>
      <c r="L30" s="70"/>
      <c r="M30" s="71"/>
      <c r="N30" s="72">
        <f>分析係数表!H33</f>
        <v>9.6636851302253027E-4</v>
      </c>
      <c r="O30" s="73">
        <f t="shared" si="3"/>
        <v>2.0562397738506471E-2</v>
      </c>
      <c r="P30" s="67">
        <f>分析係数表!C33</f>
        <v>0.86108134654879898</v>
      </c>
      <c r="Q30" s="73">
        <f t="shared" si="4"/>
        <v>1.7705897132945132E-2</v>
      </c>
      <c r="R30" s="74">
        <v>9.4029058600717835E-2</v>
      </c>
      <c r="S30" s="75">
        <f t="shared" si="5"/>
        <v>1.628903412524386</v>
      </c>
      <c r="T30" s="76">
        <f>分析係数表!F33</f>
        <v>0.6614299372109248</v>
      </c>
      <c r="U30" s="77">
        <f t="shared" si="6"/>
        <v>1.0774054818686658</v>
      </c>
      <c r="V30" s="78">
        <f>分析係数表!D33</f>
        <v>9.444200408258184E-2</v>
      </c>
      <c r="W30" s="79">
        <f t="shared" si="7"/>
        <v>0</v>
      </c>
      <c r="X30" s="67">
        <f>分析係数表!E33</f>
        <v>9.1832252396578898E-2</v>
      </c>
      <c r="Y30" s="80">
        <f t="shared" si="8"/>
        <v>0</v>
      </c>
    </row>
    <row r="31" spans="1:25" x14ac:dyDescent="0.15">
      <c r="A31" s="6" t="s">
        <v>19</v>
      </c>
      <c r="B31" s="5" t="s">
        <v>272</v>
      </c>
      <c r="C31" s="81"/>
      <c r="D31" s="98">
        <f>投入係数表!AM31</f>
        <v>8.0596887475183052E-2</v>
      </c>
      <c r="E31" s="101">
        <f t="shared" si="9"/>
        <v>8.0596887475183046</v>
      </c>
      <c r="F31" s="76">
        <f>分析係数表!C34</f>
        <v>0.32336264537596071</v>
      </c>
      <c r="G31" s="101">
        <f t="shared" si="0"/>
        <v>2.6062022743043824</v>
      </c>
      <c r="H31" s="101">
        <v>2.8818057067001206</v>
      </c>
      <c r="I31" s="101">
        <f t="shared" si="1"/>
        <v>2.8818057067001206</v>
      </c>
      <c r="J31" s="76">
        <f>分析係数表!G34</f>
        <v>0.42577322034702936</v>
      </c>
      <c r="K31" s="102">
        <f t="shared" si="2"/>
        <v>1.226995696156157</v>
      </c>
      <c r="L31" s="70"/>
      <c r="M31" s="71"/>
      <c r="N31" s="72">
        <f>分析係数表!H34</f>
        <v>0.1563846962426603</v>
      </c>
      <c r="O31" s="73">
        <f t="shared" si="3"/>
        <v>3.3275549451621349</v>
      </c>
      <c r="P31" s="67">
        <f>分析係数表!C34</f>
        <v>0.32336264537596071</v>
      </c>
      <c r="Q31" s="73">
        <f t="shared" si="4"/>
        <v>1.0760069697014878</v>
      </c>
      <c r="R31" s="74">
        <v>1.2120755344726692</v>
      </c>
      <c r="S31" s="75">
        <f t="shared" si="5"/>
        <v>4.0938812411727898</v>
      </c>
      <c r="T31" s="76">
        <f>分析係数表!F34</f>
        <v>0.70466108064911737</v>
      </c>
      <c r="U31" s="77">
        <f t="shared" si="6"/>
        <v>2.884798779453968</v>
      </c>
      <c r="V31" s="78">
        <f>分析係数表!D34</f>
        <v>0.17673178412336712</v>
      </c>
      <c r="W31" s="79">
        <f t="shared" si="7"/>
        <v>1</v>
      </c>
      <c r="X31" s="67">
        <f>分析係数表!E34</f>
        <v>0.12868570343468869</v>
      </c>
      <c r="Y31" s="80">
        <f t="shared" si="8"/>
        <v>1</v>
      </c>
    </row>
    <row r="32" spans="1:25" x14ac:dyDescent="0.15">
      <c r="A32" s="6" t="s">
        <v>20</v>
      </c>
      <c r="B32" s="5" t="s">
        <v>37</v>
      </c>
      <c r="C32" s="81"/>
      <c r="D32" s="98">
        <f>投入係数表!AM32</f>
        <v>6.0564011698652949E-3</v>
      </c>
      <c r="E32" s="101">
        <f t="shared" si="9"/>
        <v>0.60564011698652953</v>
      </c>
      <c r="F32" s="76">
        <f>分析係数表!C35</f>
        <v>0.71309503437584931</v>
      </c>
      <c r="G32" s="101">
        <f t="shared" si="0"/>
        <v>0.43187896004190268</v>
      </c>
      <c r="H32" s="101">
        <v>0.7321940032053349</v>
      </c>
      <c r="I32" s="101">
        <f t="shared" si="1"/>
        <v>0.7321940032053349</v>
      </c>
      <c r="J32" s="76">
        <f>分析係数表!G35</f>
        <v>0.31495703902204752</v>
      </c>
      <c r="K32" s="102">
        <f t="shared" si="2"/>
        <v>0.23060965523925187</v>
      </c>
      <c r="L32" s="70"/>
      <c r="M32" s="71"/>
      <c r="N32" s="72">
        <f>分析係数表!H35</f>
        <v>4.5217953193592612E-2</v>
      </c>
      <c r="O32" s="73">
        <f t="shared" si="3"/>
        <v>0.96214800664365463</v>
      </c>
      <c r="P32" s="67">
        <f>分析係数表!C35</f>
        <v>0.71309503437584931</v>
      </c>
      <c r="Q32" s="73">
        <f t="shared" si="4"/>
        <v>0.68610296587221176</v>
      </c>
      <c r="R32" s="74">
        <v>1.0313540472758966</v>
      </c>
      <c r="S32" s="75">
        <f t="shared" si="5"/>
        <v>1.7635480504812315</v>
      </c>
      <c r="T32" s="76">
        <f>分析係数表!F35</f>
        <v>0.6471226839613694</v>
      </c>
      <c r="U32" s="77">
        <f t="shared" si="6"/>
        <v>1.1412319477222552</v>
      </c>
      <c r="V32" s="78">
        <f>分析係数表!D35</f>
        <v>5.1528958806697799E-2</v>
      </c>
      <c r="W32" s="79">
        <f t="shared" si="7"/>
        <v>0</v>
      </c>
      <c r="X32" s="67">
        <f>分析係数表!E35</f>
        <v>4.6060464196494511E-2</v>
      </c>
      <c r="Y32" s="80">
        <f t="shared" si="8"/>
        <v>0</v>
      </c>
    </row>
    <row r="33" spans="1:25" x14ac:dyDescent="0.15">
      <c r="A33" s="6" t="s">
        <v>21</v>
      </c>
      <c r="B33" s="5" t="s">
        <v>38</v>
      </c>
      <c r="C33" s="81"/>
      <c r="D33" s="98">
        <f>投入係数表!AM33</f>
        <v>1.0906645603398588E-2</v>
      </c>
      <c r="E33" s="101">
        <f t="shared" si="9"/>
        <v>1.0906645603398588</v>
      </c>
      <c r="F33" s="76">
        <f>分析係数表!C36</f>
        <v>0.97060797996518033</v>
      </c>
      <c r="G33" s="101">
        <f t="shared" si="0"/>
        <v>1.058607725731082</v>
      </c>
      <c r="H33" s="101">
        <v>1.2682922305785176</v>
      </c>
      <c r="I33" s="101">
        <f t="shared" si="1"/>
        <v>1.2682922305785176</v>
      </c>
      <c r="J33" s="76">
        <f>分析係数表!G36</f>
        <v>5.0335711627756477E-2</v>
      </c>
      <c r="K33" s="102">
        <f t="shared" si="2"/>
        <v>6.3840391978124286E-2</v>
      </c>
      <c r="L33" s="70"/>
      <c r="M33" s="71"/>
      <c r="N33" s="72">
        <f>分析係数表!H36</f>
        <v>0.16953071230897843</v>
      </c>
      <c r="O33" s="73">
        <f t="shared" si="3"/>
        <v>3.6072759909016781</v>
      </c>
      <c r="P33" s="67">
        <f>分析係数表!C36</f>
        <v>0.97060797996518033</v>
      </c>
      <c r="Q33" s="73">
        <f t="shared" si="4"/>
        <v>3.5012508627059722</v>
      </c>
      <c r="R33" s="74">
        <v>3.7114516891348077</v>
      </c>
      <c r="S33" s="75">
        <f t="shared" si="5"/>
        <v>4.9797439197133251</v>
      </c>
      <c r="T33" s="76">
        <f>分析係数表!F36</f>
        <v>0.84929702794091477</v>
      </c>
      <c r="U33" s="77">
        <f t="shared" si="6"/>
        <v>4.2292817109193681</v>
      </c>
      <c r="V33" s="78">
        <f>分析係数表!D36</f>
        <v>1.3965603714669384E-2</v>
      </c>
      <c r="W33" s="79">
        <f t="shared" si="7"/>
        <v>0</v>
      </c>
      <c r="X33" s="67">
        <f>分析係数表!E36</f>
        <v>6.2304842336876505E-3</v>
      </c>
      <c r="Y33" s="80">
        <f t="shared" si="8"/>
        <v>0</v>
      </c>
    </row>
    <row r="34" spans="1:25" x14ac:dyDescent="0.15">
      <c r="A34" s="6" t="s">
        <v>22</v>
      </c>
      <c r="B34" s="5" t="s">
        <v>373</v>
      </c>
      <c r="C34" s="81"/>
      <c r="D34" s="98">
        <f>投入係数表!AM34</f>
        <v>2.3811455286809127E-2</v>
      </c>
      <c r="E34" s="101">
        <f t="shared" si="9"/>
        <v>2.3811455286809129</v>
      </c>
      <c r="F34" s="76">
        <f>分析係数表!C37</f>
        <v>0.36942311263039118</v>
      </c>
      <c r="G34" s="101">
        <f t="shared" si="0"/>
        <v>0.87965019283124124</v>
      </c>
      <c r="H34" s="101">
        <v>1.1452763061977103</v>
      </c>
      <c r="I34" s="101">
        <f t="shared" si="1"/>
        <v>1.1452763061977103</v>
      </c>
      <c r="J34" s="76">
        <f>分析係数表!G37</f>
        <v>0.39597111115274369</v>
      </c>
      <c r="K34" s="102">
        <f t="shared" si="2"/>
        <v>0.45349633154201724</v>
      </c>
      <c r="L34" s="70"/>
      <c r="M34" s="71"/>
      <c r="N34" s="72">
        <f>分析係数表!H37</f>
        <v>4.1543568960461748E-2</v>
      </c>
      <c r="O34" s="73">
        <f t="shared" si="3"/>
        <v>0.88396442654187579</v>
      </c>
      <c r="P34" s="67">
        <f>分析係数表!C37</f>
        <v>0.36942311263039118</v>
      </c>
      <c r="Q34" s="73">
        <f t="shared" si="4"/>
        <v>0.32655688990763854</v>
      </c>
      <c r="R34" s="74">
        <v>0.46668428156997271</v>
      </c>
      <c r="S34" s="75">
        <f t="shared" si="5"/>
        <v>1.611960587767683</v>
      </c>
      <c r="T34" s="76">
        <f>分析係数表!F37</f>
        <v>0.66956741667759523</v>
      </c>
      <c r="U34" s="77">
        <f t="shared" si="6"/>
        <v>1.0793162865377055</v>
      </c>
      <c r="V34" s="78">
        <f>分析係数表!D37</f>
        <v>7.9659778556307029E-2</v>
      </c>
      <c r="W34" s="79">
        <f t="shared" si="7"/>
        <v>0</v>
      </c>
      <c r="X34" s="67">
        <f>分析係数表!E37</f>
        <v>7.2943402589130152E-2</v>
      </c>
      <c r="Y34" s="80">
        <f t="shared" si="8"/>
        <v>0</v>
      </c>
    </row>
    <row r="35" spans="1:25" x14ac:dyDescent="0.15">
      <c r="A35" s="6" t="s">
        <v>23</v>
      </c>
      <c r="B35" s="5" t="s">
        <v>191</v>
      </c>
      <c r="C35" s="81"/>
      <c r="D35" s="98">
        <f>投入係数表!AM35</f>
        <v>2.0122536985248598E-2</v>
      </c>
      <c r="E35" s="101">
        <f t="shared" si="9"/>
        <v>2.0122536985248596</v>
      </c>
      <c r="F35" s="76">
        <f>分析係数表!C38</f>
        <v>0.27616293516884927</v>
      </c>
      <c r="G35" s="101">
        <f t="shared" si="0"/>
        <v>0.55570988768899798</v>
      </c>
      <c r="H35" s="101">
        <v>0.71905741627411657</v>
      </c>
      <c r="I35" s="101">
        <f t="shared" si="1"/>
        <v>0.71905741627411657</v>
      </c>
      <c r="J35" s="76">
        <f>分析係数表!G38</f>
        <v>0.16816004220594116</v>
      </c>
      <c r="K35" s="102">
        <f t="shared" si="2"/>
        <v>0.12091672546915044</v>
      </c>
      <c r="L35" s="70"/>
      <c r="M35" s="71"/>
      <c r="N35" s="72">
        <f>分析係数表!H38</f>
        <v>1.978405886979525E-2</v>
      </c>
      <c r="O35" s="73">
        <f t="shared" si="3"/>
        <v>0.42096537902541559</v>
      </c>
      <c r="P35" s="67">
        <f>分析係数表!C38</f>
        <v>0.27616293516884927</v>
      </c>
      <c r="Q35" s="73">
        <f t="shared" si="4"/>
        <v>0.1162550346761259</v>
      </c>
      <c r="R35" s="74">
        <v>0.20054881303073724</v>
      </c>
      <c r="S35" s="75">
        <f t="shared" si="5"/>
        <v>0.91960622930485381</v>
      </c>
      <c r="T35" s="76">
        <f>分析係数表!F38</f>
        <v>0.50796041491163135</v>
      </c>
      <c r="U35" s="77">
        <f t="shared" si="6"/>
        <v>0.46712356179301434</v>
      </c>
      <c r="V35" s="78">
        <f>分析係数表!D38</f>
        <v>3.920217156374714E-2</v>
      </c>
      <c r="W35" s="79">
        <f t="shared" si="7"/>
        <v>0</v>
      </c>
      <c r="X35" s="67">
        <f>分析係数表!E38</f>
        <v>4.2827117317199771E-2</v>
      </c>
      <c r="Y35" s="80">
        <f t="shared" si="8"/>
        <v>0</v>
      </c>
    </row>
    <row r="36" spans="1:25" x14ac:dyDescent="0.15">
      <c r="A36" s="6" t="s">
        <v>24</v>
      </c>
      <c r="B36" s="5" t="s">
        <v>39</v>
      </c>
      <c r="C36" s="81"/>
      <c r="D36" s="98">
        <f>投入係数表!AM36</f>
        <v>0</v>
      </c>
      <c r="E36" s="101">
        <f t="shared" si="9"/>
        <v>0</v>
      </c>
      <c r="F36" s="76">
        <f>分析係数表!C39</f>
        <v>1</v>
      </c>
      <c r="G36" s="101">
        <f t="shared" si="0"/>
        <v>0</v>
      </c>
      <c r="H36" s="101">
        <v>3.4231972348891006E-2</v>
      </c>
      <c r="I36" s="101">
        <f t="shared" si="1"/>
        <v>3.4231972348891006E-2</v>
      </c>
      <c r="J36" s="76">
        <f>分析係数表!G39</f>
        <v>0.35248448442068531</v>
      </c>
      <c r="K36" s="102">
        <f t="shared" si="2"/>
        <v>1.2066239124102002E-2</v>
      </c>
      <c r="L36" s="70"/>
      <c r="M36" s="71"/>
      <c r="N36" s="72">
        <f>分析係数表!H39</f>
        <v>3.7835784153932967E-3</v>
      </c>
      <c r="O36" s="73">
        <f t="shared" si="3"/>
        <v>8.0507014874491439E-2</v>
      </c>
      <c r="P36" s="67">
        <f>分析係数表!C39</f>
        <v>1</v>
      </c>
      <c r="Q36" s="73">
        <f t="shared" si="4"/>
        <v>8.0507014874491439E-2</v>
      </c>
      <c r="R36" s="74">
        <v>8.5043365913989546E-2</v>
      </c>
      <c r="S36" s="75">
        <f t="shared" si="5"/>
        <v>0.11927533826288056</v>
      </c>
      <c r="T36" s="76">
        <f>分析係数表!F39</f>
        <v>0.70432763167329249</v>
      </c>
      <c r="U36" s="77">
        <f t="shared" si="6"/>
        <v>8.4008916515725507E-2</v>
      </c>
      <c r="V36" s="78">
        <f>分析係数表!D39</f>
        <v>5.6748380723237117E-2</v>
      </c>
      <c r="W36" s="79">
        <f t="shared" si="7"/>
        <v>0</v>
      </c>
      <c r="X36" s="67">
        <f>分析係数表!E39</f>
        <v>7.1033070690493069E-2</v>
      </c>
      <c r="Y36" s="80">
        <f t="shared" si="8"/>
        <v>0</v>
      </c>
    </row>
    <row r="37" spans="1:25" x14ac:dyDescent="0.15">
      <c r="A37" s="6" t="s">
        <v>25</v>
      </c>
      <c r="B37" s="5" t="s">
        <v>40</v>
      </c>
      <c r="C37" s="81"/>
      <c r="D37" s="98">
        <f>投入係数表!AM37</f>
        <v>1.6224409196678266E-4</v>
      </c>
      <c r="E37" s="101">
        <f t="shared" si="9"/>
        <v>1.6224409196678266E-2</v>
      </c>
      <c r="F37" s="76">
        <f>分析係数表!C40</f>
        <v>0.8594947788612175</v>
      </c>
      <c r="G37" s="101">
        <f t="shared" si="0"/>
        <v>1.394479499465289E-2</v>
      </c>
      <c r="H37" s="101">
        <v>1.9624191007399251E-2</v>
      </c>
      <c r="I37" s="101">
        <f t="shared" si="1"/>
        <v>1.9624191007399251E-2</v>
      </c>
      <c r="J37" s="76">
        <f>分析係数表!G40</f>
        <v>0.52539426735800443</v>
      </c>
      <c r="K37" s="102">
        <f t="shared" si="2"/>
        <v>1.0310437456826069E-2</v>
      </c>
      <c r="L37" s="70"/>
      <c r="M37" s="71"/>
      <c r="N37" s="72">
        <f>分析係数表!H40</f>
        <v>2.8625897198815951E-2</v>
      </c>
      <c r="O37" s="73">
        <f t="shared" si="3"/>
        <v>0.60910209292997586</v>
      </c>
      <c r="P37" s="67">
        <f>分析係数表!C40</f>
        <v>0.8594947788612175</v>
      </c>
      <c r="Q37" s="73">
        <f t="shared" si="4"/>
        <v>0.52352006866675438</v>
      </c>
      <c r="R37" s="74">
        <v>0.52592034815835698</v>
      </c>
      <c r="S37" s="75">
        <f t="shared" si="5"/>
        <v>0.54554453916575618</v>
      </c>
      <c r="T37" s="76">
        <f>分析係数表!F40</f>
        <v>0.72756745394375155</v>
      </c>
      <c r="U37" s="77">
        <f t="shared" si="6"/>
        <v>0.39692045137374649</v>
      </c>
      <c r="V37" s="78">
        <f>分析係数表!D40</f>
        <v>7.9831728955339729E-2</v>
      </c>
      <c r="W37" s="79">
        <f t="shared" si="7"/>
        <v>0</v>
      </c>
      <c r="X37" s="67">
        <f>分析係数表!E40</f>
        <v>4.9600073301928491E-2</v>
      </c>
      <c r="Y37" s="80">
        <f t="shared" si="8"/>
        <v>0</v>
      </c>
    </row>
    <row r="38" spans="1:25" x14ac:dyDescent="0.15">
      <c r="A38" s="6" t="s">
        <v>26</v>
      </c>
      <c r="B38" s="5" t="s">
        <v>274</v>
      </c>
      <c r="C38" s="81"/>
      <c r="D38" s="98">
        <f>投入係数表!AM38</f>
        <v>5.7639348461883312E-5</v>
      </c>
      <c r="E38" s="101">
        <f t="shared" si="9"/>
        <v>5.7639348461883313E-3</v>
      </c>
      <c r="F38" s="76">
        <f>分析係数表!C41</f>
        <v>0.99990471917963208</v>
      </c>
      <c r="G38" s="101">
        <f t="shared" si="0"/>
        <v>5.7633856537476396E-3</v>
      </c>
      <c r="H38" s="101">
        <v>8.8458880496418511E-3</v>
      </c>
      <c r="I38" s="101">
        <f t="shared" si="1"/>
        <v>8.8458880496418511E-3</v>
      </c>
      <c r="J38" s="76">
        <f>分析係数表!G41</f>
        <v>0.44685264209908465</v>
      </c>
      <c r="K38" s="102">
        <f t="shared" si="2"/>
        <v>3.9528084466951803E-3</v>
      </c>
      <c r="L38" s="70"/>
      <c r="M38" s="71"/>
      <c r="N38" s="72">
        <f>分析係数表!H41</f>
        <v>4.1570867506027356E-2</v>
      </c>
      <c r="O38" s="73">
        <f t="shared" si="3"/>
        <v>0.88454528523505394</v>
      </c>
      <c r="P38" s="67">
        <f>分析係数表!C41</f>
        <v>0.99990471917963208</v>
      </c>
      <c r="Q38" s="73">
        <f t="shared" si="4"/>
        <v>0.88446100503462421</v>
      </c>
      <c r="R38" s="74">
        <v>0.90448173859485248</v>
      </c>
      <c r="S38" s="75">
        <f t="shared" si="5"/>
        <v>0.91332762664449429</v>
      </c>
      <c r="T38" s="76">
        <f>分析係数表!F41</f>
        <v>0.55239581515617808</v>
      </c>
      <c r="U38" s="77">
        <f t="shared" si="6"/>
        <v>0.50451835882494289</v>
      </c>
      <c r="V38" s="78">
        <f>分析係数表!D41</f>
        <v>0.13408593365801039</v>
      </c>
      <c r="W38" s="79">
        <f t="shared" si="7"/>
        <v>0</v>
      </c>
      <c r="X38" s="67">
        <f>分析係数表!E41</f>
        <v>0.12882910036962419</v>
      </c>
      <c r="Y38" s="80">
        <f t="shared" si="8"/>
        <v>0</v>
      </c>
    </row>
    <row r="39" spans="1:25" x14ac:dyDescent="0.15">
      <c r="A39" s="6" t="s">
        <v>51</v>
      </c>
      <c r="B39" s="5" t="s">
        <v>363</v>
      </c>
      <c r="C39" s="81"/>
      <c r="D39" s="98">
        <f>投入係数表!AM39</f>
        <v>2.9182588647183143E-3</v>
      </c>
      <c r="E39" s="101">
        <f t="shared" si="9"/>
        <v>0.29182588647183144</v>
      </c>
      <c r="F39" s="76">
        <f>分析係数表!C42</f>
        <v>0.63104308840742951</v>
      </c>
      <c r="G39" s="101">
        <f>E39*F39</f>
        <v>0.18415470867642042</v>
      </c>
      <c r="H39" s="101">
        <v>0.20723503850048761</v>
      </c>
      <c r="I39" s="101">
        <f>C39+H39</f>
        <v>0.20723503850048761</v>
      </c>
      <c r="J39" s="76">
        <f>分析係数表!G42</f>
        <v>0.48778127268328092</v>
      </c>
      <c r="K39" s="102">
        <f>I39*J39</f>
        <v>0.10108537082433657</v>
      </c>
      <c r="L39" s="70"/>
      <c r="M39" s="71"/>
      <c r="N39" s="72">
        <f>分析係数表!H42</f>
        <v>1.0655104073296274E-2</v>
      </c>
      <c r="O39" s="73">
        <f t="shared" si="3"/>
        <v>0.22671939839495819</v>
      </c>
      <c r="P39" s="67">
        <f>分析係数表!C42</f>
        <v>0.63104308840742951</v>
      </c>
      <c r="Q39" s="73">
        <f>O39*P39</f>
        <v>0.14306970936502883</v>
      </c>
      <c r="R39" s="74">
        <v>0.15593140015694609</v>
      </c>
      <c r="S39" s="75">
        <f>I39+R39</f>
        <v>0.3631664386574337</v>
      </c>
      <c r="T39" s="76">
        <f>分析係数表!F42</f>
        <v>0.56029864159552034</v>
      </c>
      <c r="U39" s="77">
        <f>S39*T39</f>
        <v>0.20348166225284298</v>
      </c>
      <c r="V39" s="78">
        <f>分析係数表!D42</f>
        <v>0.23200027651999586</v>
      </c>
      <c r="W39" s="79">
        <f>ROUND(S39*V39,0)</f>
        <v>0</v>
      </c>
      <c r="X39" s="67">
        <f>分析係数表!E42</f>
        <v>0.19107531713387024</v>
      </c>
      <c r="Y39" s="80">
        <f>ROUND(S39*X39,0)</f>
        <v>0</v>
      </c>
    </row>
    <row r="40" spans="1:25" x14ac:dyDescent="0.15">
      <c r="A40" s="6" t="s">
        <v>192</v>
      </c>
      <c r="B40" s="5" t="s">
        <v>41</v>
      </c>
      <c r="C40" s="81"/>
      <c r="D40" s="98">
        <f>投入係数表!AM40</f>
        <v>3.3482057084302887E-2</v>
      </c>
      <c r="E40" s="101">
        <f t="shared" si="9"/>
        <v>3.3482057084302888</v>
      </c>
      <c r="F40" s="76">
        <f>分析係数表!C43</f>
        <v>0.62059958859811692</v>
      </c>
      <c r="G40" s="101">
        <f>E40*F40</f>
        <v>2.0778950851937039</v>
      </c>
      <c r="H40" s="101">
        <v>3.1596491556110271</v>
      </c>
      <c r="I40" s="101">
        <f>C40+H40</f>
        <v>3.1596491556110271</v>
      </c>
      <c r="J40" s="76">
        <f>分析係数表!G43</f>
        <v>0.36935703048307378</v>
      </c>
      <c r="K40" s="102">
        <f>I40*J40</f>
        <v>1.1670386294848405</v>
      </c>
      <c r="L40" s="70"/>
      <c r="M40" s="71"/>
      <c r="N40" s="72">
        <f>分析係数表!H43</f>
        <v>1.5056593096551102E-2</v>
      </c>
      <c r="O40" s="73">
        <f t="shared" si="3"/>
        <v>0.32037432063032911</v>
      </c>
      <c r="P40" s="67">
        <f>分析係数表!C43</f>
        <v>0.62059958859811692</v>
      </c>
      <c r="Q40" s="73">
        <f>O40*P40</f>
        <v>0.19882417158058346</v>
      </c>
      <c r="R40" s="74">
        <v>0.80060342808949847</v>
      </c>
      <c r="S40" s="75">
        <f>I40+R40</f>
        <v>3.9602525837005258</v>
      </c>
      <c r="T40" s="76">
        <f>分析係数表!F43</f>
        <v>0.6240370889543333</v>
      </c>
      <c r="U40" s="77">
        <f>S40*T40</f>
        <v>2.4713444938563534</v>
      </c>
      <c r="V40" s="78">
        <f>分析係数表!D43</f>
        <v>0.12357626341216665</v>
      </c>
      <c r="W40" s="79">
        <f>ROUND(S40*V40,0)</f>
        <v>0</v>
      </c>
      <c r="X40" s="67">
        <f>分析係数表!E43</f>
        <v>9.9504023114151852E-2</v>
      </c>
      <c r="Y40" s="80">
        <f>ROUND(S40*X40,0)</f>
        <v>0</v>
      </c>
    </row>
    <row r="41" spans="1:25" x14ac:dyDescent="0.15">
      <c r="A41" s="6" t="s">
        <v>337</v>
      </c>
      <c r="B41" s="5" t="s">
        <v>42</v>
      </c>
      <c r="C41" s="190">
        <f>最終需要_まとめ!C42</f>
        <v>100</v>
      </c>
      <c r="D41" s="98">
        <f>投入係数表!AM41</f>
        <v>1.593621245436885E-2</v>
      </c>
      <c r="E41" s="101">
        <f t="shared" si="9"/>
        <v>1.593621245436885</v>
      </c>
      <c r="F41" s="76">
        <f>分析係数表!C44</f>
        <v>0.64669075076632776</v>
      </c>
      <c r="G41" s="101">
        <f>E41*F41</f>
        <v>1.0305801196487494</v>
      </c>
      <c r="H41" s="101">
        <v>1.0519397042641738</v>
      </c>
      <c r="I41" s="101">
        <f>C41+H41</f>
        <v>101.05193970426417</v>
      </c>
      <c r="J41" s="76">
        <f>分析係数表!G44</f>
        <v>0.2706786499583716</v>
      </c>
      <c r="K41" s="102">
        <f>I41*J41</f>
        <v>27.352602614824995</v>
      </c>
      <c r="L41" s="70"/>
      <c r="M41" s="71"/>
      <c r="N41" s="72">
        <f>分析係数表!H44</f>
        <v>0.11660878839741158</v>
      </c>
      <c r="O41" s="73">
        <f t="shared" si="3"/>
        <v>2.4812028274114653</v>
      </c>
      <c r="P41" s="67">
        <f>分析係数表!C44</f>
        <v>0.64669075076632776</v>
      </c>
      <c r="Q41" s="73">
        <f>O41*P41</f>
        <v>1.6045709192622557</v>
      </c>
      <c r="R41" s="74">
        <v>1.6344877181988213</v>
      </c>
      <c r="S41" s="75">
        <f>I41+R41</f>
        <v>102.686427422463</v>
      </c>
      <c r="T41" s="76">
        <f>分析係数表!F44</f>
        <v>0.52072668274875644</v>
      </c>
      <c r="U41" s="77">
        <f>S41*T41</f>
        <v>53.471562715020092</v>
      </c>
      <c r="V41" s="78">
        <f>分析係数表!D44</f>
        <v>0.15730632111521464</v>
      </c>
      <c r="W41" s="79">
        <f>ROUND(S41*V41,0)</f>
        <v>16</v>
      </c>
      <c r="X41" s="67">
        <f>分析係数表!E44</f>
        <v>0.11255043442990414</v>
      </c>
      <c r="Y41" s="80">
        <f>ROUND(S41*X41,0)</f>
        <v>12</v>
      </c>
    </row>
    <row r="42" spans="1:25" x14ac:dyDescent="0.15">
      <c r="A42" s="6" t="s">
        <v>338</v>
      </c>
      <c r="B42" s="5" t="s">
        <v>276</v>
      </c>
      <c r="C42" s="81"/>
      <c r="D42" s="98">
        <f>投入係数表!AM42</f>
        <v>2.7538799820677582E-3</v>
      </c>
      <c r="E42" s="101">
        <f t="shared" si="9"/>
        <v>0.27538799820677584</v>
      </c>
      <c r="F42" s="76">
        <f>分析係数表!C45</f>
        <v>1</v>
      </c>
      <c r="G42" s="101">
        <f>E42*F42</f>
        <v>0.27538799820677584</v>
      </c>
      <c r="H42" s="101">
        <v>0.32305630140946257</v>
      </c>
      <c r="I42" s="101">
        <f>C42+H42</f>
        <v>0.32305630140946257</v>
      </c>
      <c r="J42" s="76">
        <f>分析係数表!G45</f>
        <v>0</v>
      </c>
      <c r="K42" s="102">
        <f>I42*J42</f>
        <v>0</v>
      </c>
      <c r="L42" s="70"/>
      <c r="M42" s="71"/>
      <c r="N42" s="72">
        <f>分析係数表!H45</f>
        <v>0</v>
      </c>
      <c r="O42" s="73">
        <f t="shared" si="3"/>
        <v>0</v>
      </c>
      <c r="P42" s="67">
        <f>分析係数表!C45</f>
        <v>1</v>
      </c>
      <c r="Q42" s="73">
        <f>O42*P42</f>
        <v>0</v>
      </c>
      <c r="R42" s="74">
        <v>2.7941987508502745E-2</v>
      </c>
      <c r="S42" s="75">
        <f>I42+R42</f>
        <v>0.35099828891796531</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98">
        <f>投入係数表!AM43</f>
        <v>1.3684008282987853E-3</v>
      </c>
      <c r="E43" s="101">
        <f t="shared" si="9"/>
        <v>0.13684008282987853</v>
      </c>
      <c r="F43" s="76">
        <f>分析係数表!C46</f>
        <v>0.9523590920683499</v>
      </c>
      <c r="G43" s="101">
        <f>E43*F43</f>
        <v>0.13032089704242092</v>
      </c>
      <c r="H43" s="101">
        <v>0.18044768086754281</v>
      </c>
      <c r="I43" s="101">
        <f>C43+H43</f>
        <v>0.18044768086754281</v>
      </c>
      <c r="J43" s="76">
        <f>分析係数表!G46</f>
        <v>9.2904052538843509E-3</v>
      </c>
      <c r="K43" s="102">
        <f>I43*J43</f>
        <v>1.6764320823830663E-3</v>
      </c>
      <c r="L43" s="70"/>
      <c r="M43" s="71"/>
      <c r="N43" s="72">
        <f>分析係数表!H46</f>
        <v>3.275825467872984E-5</v>
      </c>
      <c r="O43" s="73">
        <f t="shared" si="3"/>
        <v>6.970304318137787E-4</v>
      </c>
      <c r="P43" s="67">
        <f>分析係数表!C46</f>
        <v>0.9523590920683499</v>
      </c>
      <c r="Q43" s="73">
        <f>O43*P43</f>
        <v>6.638232691861802E-4</v>
      </c>
      <c r="R43" s="74">
        <v>2.3912558012597881E-2</v>
      </c>
      <c r="S43" s="75">
        <f>I43+R43</f>
        <v>0.20436023888014071</v>
      </c>
      <c r="T43" s="76">
        <f>分析係数表!F46</f>
        <v>0.3134710876181323</v>
      </c>
      <c r="U43" s="77">
        <f>S43*T43</f>
        <v>6.4061026347659034E-2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99">
        <f>投入係数表!AM44</f>
        <v>0.45807911534274065</v>
      </c>
      <c r="E44" s="87">
        <f>SUM(E5:E43)</f>
        <v>45.807911534274055</v>
      </c>
      <c r="F44" s="89">
        <f>分析係数表!C47</f>
        <v>0.46786164393083407</v>
      </c>
      <c r="G44" s="87">
        <f>SUM(G5:G43)</f>
        <v>20.327522337774393</v>
      </c>
      <c r="H44" s="87">
        <f>SUM(H5:H43)</f>
        <v>24.81015471012023</v>
      </c>
      <c r="I44" s="87">
        <f>SUM(I5:I43)</f>
        <v>124.81015471012023</v>
      </c>
      <c r="J44" s="89">
        <f>分析係数表!G47</f>
        <v>0.21497759441460212</v>
      </c>
      <c r="K44" s="103">
        <f>SUM(K5:K43)</f>
        <v>32.955098835627673</v>
      </c>
      <c r="L44" s="85">
        <f>最終需要_まとめ!$L$34</f>
        <v>0.64566666666666661</v>
      </c>
      <c r="M44" s="82">
        <f>K44*L44</f>
        <v>21.278008814870265</v>
      </c>
      <c r="N44" s="86">
        <f>分析係数表!H47</f>
        <v>1</v>
      </c>
      <c r="O44" s="87">
        <f>SUM(O5:O43)</f>
        <v>21.278008814870262</v>
      </c>
      <c r="P44" s="83">
        <f>分析係数表!C47</f>
        <v>0.46786164393083407</v>
      </c>
      <c r="Q44" s="87">
        <f>SUM(Q5:Q43)</f>
        <v>13.664384068782804</v>
      </c>
      <c r="R44" s="82">
        <f>SUM(R5:R43)</f>
        <v>16.394785158056852</v>
      </c>
      <c r="S44" s="88">
        <f>SUM(S5:S43)</f>
        <v>141.20493986817706</v>
      </c>
      <c r="T44" s="89">
        <f>分析係数表!F47</f>
        <v>0.45241141751681985</v>
      </c>
      <c r="U44" s="90">
        <f>SUM(U5:U43)</f>
        <v>74.112829929494879</v>
      </c>
      <c r="V44" s="91">
        <f>分析係数表!D47</f>
        <v>5.5289104631778725E-2</v>
      </c>
      <c r="W44" s="92">
        <f>SUM(W5:W43)</f>
        <v>17</v>
      </c>
      <c r="X44" s="83">
        <f>分析係数表!E47</f>
        <v>4.6297221440055228E-2</v>
      </c>
      <c r="Y44" s="93">
        <f>SUM(Y5:Y43)</f>
        <v>13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280</v>
      </c>
      <c r="S2" s="3" t="s">
        <v>150</v>
      </c>
      <c r="U2" s="55" t="s">
        <v>207</v>
      </c>
      <c r="W2" s="3" t="s">
        <v>127</v>
      </c>
      <c r="Y2" s="3" t="s">
        <v>151</v>
      </c>
    </row>
    <row r="3" spans="1:25" ht="45" x14ac:dyDescent="0.15">
      <c r="B3" s="56"/>
      <c r="C3" s="57" t="s">
        <v>225</v>
      </c>
      <c r="D3" s="57" t="s">
        <v>316</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投入係数表!AN5</f>
        <v>0</v>
      </c>
      <c r="E5" s="101">
        <f>$C$42*D5</f>
        <v>0</v>
      </c>
      <c r="F5" s="76">
        <f>分析係数表!C8</f>
        <v>0.17777947964604235</v>
      </c>
      <c r="G5" s="101">
        <f t="shared" ref="G5:G38" si="0">E5*F5</f>
        <v>0</v>
      </c>
      <c r="H5" s="101">
        <f t="array" ref="H5:H43">MMULT(逆行列係数!C5:AO43,'38'!G5:G43)</f>
        <v>3.8628756655308652E-3</v>
      </c>
      <c r="I5" s="101">
        <f t="shared" ref="I5:I38" si="1">C5+H5</f>
        <v>3.8628756655308652E-3</v>
      </c>
      <c r="J5" s="76">
        <f>分析係数表!G8</f>
        <v>0.11983669088190757</v>
      </c>
      <c r="K5" s="102">
        <f t="shared" ref="K5:K38" si="2">I5*J5</f>
        <v>4.6291423704546527E-4</v>
      </c>
      <c r="L5" s="70" t="s">
        <v>175</v>
      </c>
      <c r="M5" s="71" t="s">
        <v>175</v>
      </c>
      <c r="N5" s="72">
        <f>分析係数表!H8</f>
        <v>9.9318531954874535E-3</v>
      </c>
      <c r="O5" s="73">
        <f t="shared" ref="O5:O43" si="3">$M$44*N5</f>
        <v>4.5888929501547764E-2</v>
      </c>
      <c r="P5" s="67">
        <f>分析係数表!C8</f>
        <v>0.17777947964604235</v>
      </c>
      <c r="Q5" s="73">
        <f t="shared" ref="Q5:Q38" si="4">O5*P5</f>
        <v>8.1581100082990833E-3</v>
      </c>
      <c r="R5" s="74">
        <f t="array" ref="R5:R43">MMULT(逆行列係数!C5:AO43,'38'!Q5:Q43)</f>
        <v>1.3788545197261292E-2</v>
      </c>
      <c r="S5" s="75">
        <f t="shared" ref="S5:S38" si="5">I5+R5</f>
        <v>1.7651420862792158E-2</v>
      </c>
      <c r="T5" s="76">
        <f>分析係数表!F8</f>
        <v>0.45371949933871308</v>
      </c>
      <c r="U5" s="77">
        <f t="shared" ref="U5:U38" si="6">S5*T5</f>
        <v>8.0087938364829733E-3</v>
      </c>
      <c r="V5" s="78">
        <f>分析係数表!D8</f>
        <v>0.19702516723850416</v>
      </c>
      <c r="W5" s="79">
        <f t="shared" ref="W5:W38" si="7">ROUND(S5*V5,0)</f>
        <v>0</v>
      </c>
      <c r="X5" s="67">
        <f>分析係数表!E8</f>
        <v>0.1081443713940695</v>
      </c>
      <c r="Y5" s="80">
        <f t="shared" ref="Y5:Y38" si="8">ROUND(S5*X5,0)</f>
        <v>0</v>
      </c>
    </row>
    <row r="6" spans="1:25" x14ac:dyDescent="0.15">
      <c r="A6" s="6" t="s">
        <v>217</v>
      </c>
      <c r="B6" s="5" t="s">
        <v>263</v>
      </c>
      <c r="C6" s="81"/>
      <c r="D6" s="98">
        <f>投入係数表!AN6</f>
        <v>0</v>
      </c>
      <c r="E6" s="101">
        <f t="shared" ref="E6:E43" si="9">$C$42*D6</f>
        <v>0</v>
      </c>
      <c r="F6" s="76">
        <f>分析係数表!C9</f>
        <v>0.42124201973302378</v>
      </c>
      <c r="G6" s="101">
        <f t="shared" si="0"/>
        <v>0</v>
      </c>
      <c r="H6" s="101">
        <v>0.11197963527549093</v>
      </c>
      <c r="I6" s="101">
        <f t="shared" si="1"/>
        <v>0.11197963527549093</v>
      </c>
      <c r="J6" s="76">
        <f>分析係数表!G9</f>
        <v>0.24981720692176457</v>
      </c>
      <c r="K6" s="102">
        <f t="shared" si="2"/>
        <v>2.7974439716641045E-2</v>
      </c>
      <c r="L6" s="70"/>
      <c r="M6" s="71"/>
      <c r="N6" s="72">
        <f>分析係数表!H9</f>
        <v>5.1224917855464795E-4</v>
      </c>
      <c r="O6" s="73">
        <f t="shared" si="3"/>
        <v>2.3667855312843548E-3</v>
      </c>
      <c r="P6" s="67">
        <f>分析係数表!C9</f>
        <v>0.42124201973302378</v>
      </c>
      <c r="Q6" s="73">
        <f t="shared" si="4"/>
        <v>9.9698951747311925E-4</v>
      </c>
      <c r="R6" s="74">
        <v>1.3189344459899222E-3</v>
      </c>
      <c r="S6" s="75">
        <f t="shared" si="5"/>
        <v>0.11329856972148085</v>
      </c>
      <c r="T6" s="76">
        <f>分析係数表!F9</f>
        <v>0.68072142334876917</v>
      </c>
      <c r="U6" s="77">
        <f t="shared" si="6"/>
        <v>7.7124763644186203E-2</v>
      </c>
      <c r="V6" s="78">
        <f>分析係数表!D9</f>
        <v>0.14428466975383866</v>
      </c>
      <c r="W6" s="79">
        <f t="shared" si="7"/>
        <v>0</v>
      </c>
      <c r="X6" s="67">
        <f>分析係数表!E9</f>
        <v>9.1640263222032656E-2</v>
      </c>
      <c r="Y6" s="80">
        <f t="shared" si="8"/>
        <v>0</v>
      </c>
    </row>
    <row r="7" spans="1:25" x14ac:dyDescent="0.15">
      <c r="A7" s="6" t="s">
        <v>218</v>
      </c>
      <c r="B7" s="5" t="s">
        <v>264</v>
      </c>
      <c r="C7" s="81"/>
      <c r="D7" s="98">
        <f>投入係数表!AN7</f>
        <v>0</v>
      </c>
      <c r="E7" s="101">
        <f t="shared" si="9"/>
        <v>0</v>
      </c>
      <c r="F7" s="76">
        <f>分析係数表!C10</f>
        <v>0.36396764732023823</v>
      </c>
      <c r="G7" s="101">
        <f t="shared" si="0"/>
        <v>0</v>
      </c>
      <c r="H7" s="101">
        <v>3.5468102114445169E-3</v>
      </c>
      <c r="I7" s="101">
        <f t="shared" si="1"/>
        <v>3.5468102114445169E-3</v>
      </c>
      <c r="J7" s="76">
        <f>分析係数表!G10</f>
        <v>0.17997125059894586</v>
      </c>
      <c r="K7" s="102">
        <f t="shared" si="2"/>
        <v>6.3832386939078137E-4</v>
      </c>
      <c r="L7" s="70"/>
      <c r="M7" s="71"/>
      <c r="N7" s="72">
        <f>分析係数表!H10</f>
        <v>1.1645238378928864E-3</v>
      </c>
      <c r="O7" s="73">
        <f t="shared" si="3"/>
        <v>5.3805419037223027E-3</v>
      </c>
      <c r="P7" s="67">
        <f>分析係数表!C10</f>
        <v>0.36396764732023823</v>
      </c>
      <c r="Q7" s="73">
        <f t="shared" si="4"/>
        <v>1.9583431780057624E-3</v>
      </c>
      <c r="R7" s="74">
        <v>4.0025994078038071E-3</v>
      </c>
      <c r="S7" s="75">
        <f t="shared" si="5"/>
        <v>7.5494096192483245E-3</v>
      </c>
      <c r="T7" s="76">
        <f>分析係数表!F10</f>
        <v>0.526018207954001</v>
      </c>
      <c r="U7" s="77">
        <f t="shared" si="6"/>
        <v>3.9711269190277005E-3</v>
      </c>
      <c r="V7" s="78">
        <f>分析係数表!D10</f>
        <v>9.5927168183996173E-2</v>
      </c>
      <c r="W7" s="79">
        <f t="shared" si="7"/>
        <v>0</v>
      </c>
      <c r="X7" s="67">
        <f>分析係数表!E10</f>
        <v>2.9611883085769047E-2</v>
      </c>
      <c r="Y7" s="80">
        <f t="shared" si="8"/>
        <v>0</v>
      </c>
    </row>
    <row r="8" spans="1:25" x14ac:dyDescent="0.15">
      <c r="A8" s="6" t="s">
        <v>219</v>
      </c>
      <c r="B8" s="5" t="s">
        <v>27</v>
      </c>
      <c r="C8" s="81"/>
      <c r="D8" s="98">
        <f>投入係数表!AN8</f>
        <v>0</v>
      </c>
      <c r="E8" s="101">
        <f t="shared" si="9"/>
        <v>0</v>
      </c>
      <c r="F8" s="76">
        <f>分析係数表!C11</f>
        <v>1.3444674968404846E-2</v>
      </c>
      <c r="G8" s="101">
        <f t="shared" si="0"/>
        <v>0</v>
      </c>
      <c r="H8" s="101">
        <v>5.5572162930575862E-3</v>
      </c>
      <c r="I8" s="101">
        <f t="shared" si="1"/>
        <v>5.5572162930575862E-3</v>
      </c>
      <c r="J8" s="76">
        <f>分析係数表!G11</f>
        <v>0.34123955862637928</v>
      </c>
      <c r="K8" s="102">
        <f t="shared" si="2"/>
        <v>1.8963420350342943E-3</v>
      </c>
      <c r="L8" s="70"/>
      <c r="M8" s="71"/>
      <c r="N8" s="72">
        <f>分析係数表!H11</f>
        <v>-1.9911880294914216E-5</v>
      </c>
      <c r="O8" s="73">
        <f t="shared" si="3"/>
        <v>-9.2000440714501568E-5</v>
      </c>
      <c r="P8" s="67">
        <f>分析係数表!C11</f>
        <v>1.3444674968404846E-2</v>
      </c>
      <c r="Q8" s="73">
        <f t="shared" si="4"/>
        <v>-1.2369160223564732E-6</v>
      </c>
      <c r="R8" s="74">
        <v>4.4227671743897086E-3</v>
      </c>
      <c r="S8" s="75">
        <f t="shared" si="5"/>
        <v>9.979983467447294E-3</v>
      </c>
      <c r="T8" s="76">
        <f>分析係数表!F11</f>
        <v>0.57409508095287198</v>
      </c>
      <c r="U8" s="77">
        <f t="shared" si="6"/>
        <v>5.7294594166524783E-3</v>
      </c>
      <c r="V8" s="78">
        <f>分析係数表!D11</f>
        <v>2.1656182324430236E-2</v>
      </c>
      <c r="W8" s="79">
        <f t="shared" si="7"/>
        <v>0</v>
      </c>
      <c r="X8" s="67">
        <f>分析係数表!E11</f>
        <v>1.1962462617304321E-2</v>
      </c>
      <c r="Y8" s="80">
        <f t="shared" si="8"/>
        <v>0</v>
      </c>
    </row>
    <row r="9" spans="1:25" x14ac:dyDescent="0.15">
      <c r="A9" s="6" t="s">
        <v>220</v>
      </c>
      <c r="B9" s="5" t="s">
        <v>188</v>
      </c>
      <c r="C9" s="81"/>
      <c r="D9" s="98">
        <f>投入係数表!AN9</f>
        <v>0</v>
      </c>
      <c r="E9" s="101">
        <f t="shared" si="9"/>
        <v>0</v>
      </c>
      <c r="F9" s="76">
        <f>分析係数表!C12</f>
        <v>0.28285269962977577</v>
      </c>
      <c r="G9" s="101">
        <f t="shared" si="0"/>
        <v>0</v>
      </c>
      <c r="H9" s="101">
        <v>1.3311498344307103E-2</v>
      </c>
      <c r="I9" s="101">
        <f t="shared" si="1"/>
        <v>1.3311498344307103E-2</v>
      </c>
      <c r="J9" s="76">
        <f>分析係数表!G12</f>
        <v>0.13743688539340115</v>
      </c>
      <c r="K9" s="102">
        <f t="shared" si="2"/>
        <v>1.8294908723609847E-3</v>
      </c>
      <c r="L9" s="70"/>
      <c r="M9" s="71"/>
      <c r="N9" s="72">
        <f>分析係数表!H12</f>
        <v>7.6503049889858399E-2</v>
      </c>
      <c r="O9" s="73">
        <f t="shared" si="3"/>
        <v>0.35347311261549524</v>
      </c>
      <c r="P9" s="67">
        <f>分析係数表!C12</f>
        <v>0.28285269962977577</v>
      </c>
      <c r="Q9" s="73">
        <f t="shared" si="4"/>
        <v>9.9980824149832587E-2</v>
      </c>
      <c r="R9" s="74">
        <v>0.12173299748538396</v>
      </c>
      <c r="S9" s="75">
        <f t="shared" si="5"/>
        <v>0.13504449582969108</v>
      </c>
      <c r="T9" s="76">
        <f>分析係数表!F12</f>
        <v>0.33885954419874881</v>
      </c>
      <c r="U9" s="77">
        <f t="shared" si="6"/>
        <v>4.5761116303398956E-2</v>
      </c>
      <c r="V9" s="78">
        <f>分析係数表!D12</f>
        <v>4.3897068941791663E-2</v>
      </c>
      <c r="W9" s="79">
        <f t="shared" si="7"/>
        <v>0</v>
      </c>
      <c r="X9" s="67">
        <f>分析係数表!E12</f>
        <v>4.5190587587725331E-2</v>
      </c>
      <c r="Y9" s="80">
        <f t="shared" si="8"/>
        <v>0</v>
      </c>
    </row>
    <row r="10" spans="1:25" x14ac:dyDescent="0.15">
      <c r="A10" s="6" t="s">
        <v>221</v>
      </c>
      <c r="B10" s="5" t="s">
        <v>28</v>
      </c>
      <c r="C10" s="81"/>
      <c r="D10" s="98">
        <f>投入係数表!AN10</f>
        <v>2.5108510521399924E-2</v>
      </c>
      <c r="E10" s="101">
        <f t="shared" si="9"/>
        <v>2.5108510521399925</v>
      </c>
      <c r="F10" s="76">
        <f>分析係数表!C13</f>
        <v>8.2857707463935726E-2</v>
      </c>
      <c r="G10" s="101">
        <f t="shared" si="0"/>
        <v>0.20804336196373072</v>
      </c>
      <c r="H10" s="101">
        <v>0.22259200906914353</v>
      </c>
      <c r="I10" s="101">
        <f t="shared" si="1"/>
        <v>0.22259200906914353</v>
      </c>
      <c r="J10" s="76">
        <f>分析係数表!G13</f>
        <v>0.24536311575828371</v>
      </c>
      <c r="K10" s="102">
        <f t="shared" si="2"/>
        <v>5.4615868888101202E-2</v>
      </c>
      <c r="L10" s="70"/>
      <c r="M10" s="71"/>
      <c r="N10" s="72">
        <f>分析係数表!H13</f>
        <v>1.5229376832013421E-2</v>
      </c>
      <c r="O10" s="73">
        <f t="shared" si="3"/>
        <v>7.0365498365833293E-2</v>
      </c>
      <c r="P10" s="67">
        <f>分析係数表!C13</f>
        <v>8.2857707463935726E-2</v>
      </c>
      <c r="Q10" s="73">
        <f t="shared" si="4"/>
        <v>5.8303238791502622E-3</v>
      </c>
      <c r="R10" s="74">
        <v>6.4567960742569781E-3</v>
      </c>
      <c r="S10" s="75">
        <f t="shared" si="5"/>
        <v>0.22904880514340051</v>
      </c>
      <c r="T10" s="76">
        <f>分析係数表!F13</f>
        <v>0.38525314111513148</v>
      </c>
      <c r="U10" s="77">
        <f t="shared" si="6"/>
        <v>8.8241771650162726E-2</v>
      </c>
      <c r="V10" s="78">
        <f>分析係数表!D13</f>
        <v>0.14541724835465397</v>
      </c>
      <c r="W10" s="79">
        <f t="shared" si="7"/>
        <v>0</v>
      </c>
      <c r="X10" s="67">
        <f>分析係数表!E13</f>
        <v>0.13461921992079545</v>
      </c>
      <c r="Y10" s="80">
        <f t="shared" si="8"/>
        <v>0</v>
      </c>
    </row>
    <row r="11" spans="1:25" x14ac:dyDescent="0.15">
      <c r="A11" s="6" t="s">
        <v>222</v>
      </c>
      <c r="B11" s="5" t="s">
        <v>265</v>
      </c>
      <c r="C11" s="81"/>
      <c r="D11" s="98">
        <f>投入係数表!AN11</f>
        <v>0.49673094884896435</v>
      </c>
      <c r="E11" s="101">
        <f t="shared" si="9"/>
        <v>49.673094884896436</v>
      </c>
      <c r="F11" s="76">
        <f>分析係数表!C14</f>
        <v>0.18904232356765083</v>
      </c>
      <c r="G11" s="101">
        <f t="shared" si="0"/>
        <v>9.390317275837214</v>
      </c>
      <c r="H11" s="101">
        <v>10.051753111684787</v>
      </c>
      <c r="I11" s="101">
        <f t="shared" si="1"/>
        <v>10.051753111684787</v>
      </c>
      <c r="J11" s="76">
        <f>分析係数表!G14</f>
        <v>0.16324783844948645</v>
      </c>
      <c r="K11" s="102">
        <f t="shared" si="2"/>
        <v>1.640926968110441</v>
      </c>
      <c r="L11" s="70"/>
      <c r="M11" s="71"/>
      <c r="N11" s="72">
        <f>分析係数表!H14</f>
        <v>1.012936620163862E-3</v>
      </c>
      <c r="O11" s="73">
        <f t="shared" si="3"/>
        <v>4.6801514518312578E-3</v>
      </c>
      <c r="P11" s="67">
        <f>分析係数表!C14</f>
        <v>0.18904232356765083</v>
      </c>
      <c r="Q11" s="73">
        <f t="shared" si="4"/>
        <v>8.8474670510269536E-4</v>
      </c>
      <c r="R11" s="74">
        <v>5.1119181035162789E-3</v>
      </c>
      <c r="S11" s="75">
        <f t="shared" si="5"/>
        <v>10.056865029788304</v>
      </c>
      <c r="T11" s="76">
        <f>分析係数表!F14</f>
        <v>0.31391081065397786</v>
      </c>
      <c r="U11" s="77">
        <f t="shared" si="6"/>
        <v>3.1569586541384873</v>
      </c>
      <c r="V11" s="78">
        <f>分析係数表!D14</f>
        <v>4.3223756745778448E-2</v>
      </c>
      <c r="W11" s="79">
        <f t="shared" si="7"/>
        <v>0</v>
      </c>
      <c r="X11" s="67">
        <f>分析係数表!E14</f>
        <v>3.9473684210526314E-2</v>
      </c>
      <c r="Y11" s="80">
        <f t="shared" si="8"/>
        <v>0</v>
      </c>
    </row>
    <row r="12" spans="1:25" x14ac:dyDescent="0.15">
      <c r="A12" s="6" t="s">
        <v>223</v>
      </c>
      <c r="B12" s="5" t="s">
        <v>29</v>
      </c>
      <c r="C12" s="81"/>
      <c r="D12" s="98">
        <f>投入係数表!AN12</f>
        <v>1.4724465688698424E-2</v>
      </c>
      <c r="E12" s="101">
        <f t="shared" si="9"/>
        <v>1.4724465688698425</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3.1326150063287789E-2</v>
      </c>
      <c r="P12" s="67">
        <f>分析係数表!C15</f>
        <v>0</v>
      </c>
      <c r="Q12" s="73">
        <f t="shared" si="4"/>
        <v>0</v>
      </c>
      <c r="R12" s="74">
        <v>0</v>
      </c>
      <c r="S12" s="75">
        <f t="shared" si="5"/>
        <v>0</v>
      </c>
      <c r="T12" s="76">
        <f>分析係数表!F15</f>
        <v>0.30441701456509634</v>
      </c>
      <c r="U12" s="77">
        <f t="shared" si="6"/>
        <v>0</v>
      </c>
      <c r="V12" s="78">
        <f>分析係数表!D15</f>
        <v>1.6382553541497664E-2</v>
      </c>
      <c r="W12" s="79">
        <f t="shared" si="7"/>
        <v>0</v>
      </c>
      <c r="X12" s="67">
        <f>分析係数表!E15</f>
        <v>1.4846335831041491E-2</v>
      </c>
      <c r="Y12" s="80">
        <f t="shared" si="8"/>
        <v>0</v>
      </c>
    </row>
    <row r="13" spans="1:25" x14ac:dyDescent="0.15">
      <c r="A13" s="6" t="s">
        <v>224</v>
      </c>
      <c r="B13" s="5" t="s">
        <v>30</v>
      </c>
      <c r="C13" s="81"/>
      <c r="D13" s="98">
        <f>投入係数表!AN13</f>
        <v>0</v>
      </c>
      <c r="E13" s="101">
        <f t="shared" si="9"/>
        <v>0</v>
      </c>
      <c r="F13" s="76">
        <f>分析係数表!C16</f>
        <v>0.18624360370728099</v>
      </c>
      <c r="G13" s="101">
        <f t="shared" si="0"/>
        <v>0</v>
      </c>
      <c r="H13" s="101">
        <v>5.2502645730931469E-2</v>
      </c>
      <c r="I13" s="101">
        <f t="shared" si="1"/>
        <v>5.2502645730931469E-2</v>
      </c>
      <c r="J13" s="76">
        <f>分析係数表!G16</f>
        <v>3.3443467200273011E-2</v>
      </c>
      <c r="K13" s="102">
        <f t="shared" si="2"/>
        <v>1.7558705104299603E-3</v>
      </c>
      <c r="L13" s="70"/>
      <c r="M13" s="71"/>
      <c r="N13" s="72">
        <f>分析係数表!H16</f>
        <v>1.544069969062719E-2</v>
      </c>
      <c r="O13" s="73">
        <f t="shared" si="3"/>
        <v>7.1341890139867858E-2</v>
      </c>
      <c r="P13" s="67">
        <f>分析係数表!C16</f>
        <v>0.18624360370728099</v>
      </c>
      <c r="Q13" s="73">
        <f t="shared" si="4"/>
        <v>1.3286970714937927E-2</v>
      </c>
      <c r="R13" s="74">
        <v>2.4303145713284496E-2</v>
      </c>
      <c r="S13" s="75">
        <f t="shared" si="5"/>
        <v>7.6805791444215968E-2</v>
      </c>
      <c r="T13" s="76">
        <f>分析係数表!F16</f>
        <v>0.28910915662276826</v>
      </c>
      <c r="U13" s="77">
        <f t="shared" si="6"/>
        <v>2.220525758818151E-2</v>
      </c>
      <c r="V13" s="78">
        <f>分析係数表!D16</f>
        <v>9.2295282857896288E-3</v>
      </c>
      <c r="W13" s="79">
        <f t="shared" si="7"/>
        <v>0</v>
      </c>
      <c r="X13" s="67">
        <f>分析係数表!E16</f>
        <v>8.9968511021142599E-3</v>
      </c>
      <c r="Y13" s="80">
        <f t="shared" si="8"/>
        <v>0</v>
      </c>
    </row>
    <row r="14" spans="1:25" x14ac:dyDescent="0.15">
      <c r="A14" s="6" t="s">
        <v>2</v>
      </c>
      <c r="B14" s="5" t="s">
        <v>360</v>
      </c>
      <c r="C14" s="81"/>
      <c r="D14" s="98">
        <f>投入係数表!AN14</f>
        <v>5.3898137464974454E-2</v>
      </c>
      <c r="E14" s="101">
        <f t="shared" si="9"/>
        <v>5.3898137464974454</v>
      </c>
      <c r="F14" s="76">
        <f>分析係数表!C17</f>
        <v>8.6758716707685424E-2</v>
      </c>
      <c r="G14" s="101">
        <f t="shared" si="0"/>
        <v>0.46761332393956051</v>
      </c>
      <c r="H14" s="101">
        <v>0.51967712075531014</v>
      </c>
      <c r="I14" s="101">
        <f t="shared" si="1"/>
        <v>0.51967712075531014</v>
      </c>
      <c r="J14" s="76">
        <f>分析係数表!G17</f>
        <v>0.21883055467982124</v>
      </c>
      <c r="K14" s="102">
        <f t="shared" si="2"/>
        <v>0.11372123258929696</v>
      </c>
      <c r="L14" s="70"/>
      <c r="M14" s="71"/>
      <c r="N14" s="72">
        <f>分析係数表!H17</f>
        <v>2.866347284388861E-3</v>
      </c>
      <c r="O14" s="73">
        <f t="shared" si="3"/>
        <v>1.3243611828660106E-2</v>
      </c>
      <c r="P14" s="67">
        <f>分析係数表!C17</f>
        <v>8.6758716707685424E-2</v>
      </c>
      <c r="Q14" s="73">
        <f t="shared" si="4"/>
        <v>1.1489987668292739E-3</v>
      </c>
      <c r="R14" s="74">
        <v>2.4153783170580792E-3</v>
      </c>
      <c r="S14" s="75">
        <f t="shared" si="5"/>
        <v>0.52209249907236821</v>
      </c>
      <c r="T14" s="76">
        <f>分析係数表!F17</f>
        <v>0.34508465775272146</v>
      </c>
      <c r="U14" s="77">
        <f t="shared" si="6"/>
        <v>0.18016611135765123</v>
      </c>
      <c r="V14" s="78">
        <f>分析係数表!D17</f>
        <v>3.6575301819260796E-2</v>
      </c>
      <c r="W14" s="79">
        <f t="shared" si="7"/>
        <v>0</v>
      </c>
      <c r="X14" s="67">
        <f>分析係数表!E17</f>
        <v>3.5787140923168224E-2</v>
      </c>
      <c r="Y14" s="80">
        <f t="shared" si="8"/>
        <v>0</v>
      </c>
    </row>
    <row r="15" spans="1:25" x14ac:dyDescent="0.15">
      <c r="A15" s="6" t="s">
        <v>3</v>
      </c>
      <c r="B15" s="5" t="s">
        <v>31</v>
      </c>
      <c r="C15" s="81"/>
      <c r="D15" s="98">
        <f>投入係数表!AN15</f>
        <v>8.4610735673864082E-3</v>
      </c>
      <c r="E15" s="101">
        <f t="shared" si="9"/>
        <v>0.84610735673864079</v>
      </c>
      <c r="F15" s="76">
        <f>分析係数表!C18</f>
        <v>0.36451017494166671</v>
      </c>
      <c r="G15" s="101">
        <f t="shared" si="0"/>
        <v>0.30841474062423319</v>
      </c>
      <c r="H15" s="101">
        <v>0.35129962303404594</v>
      </c>
      <c r="I15" s="101">
        <f t="shared" si="1"/>
        <v>0.35129962303404594</v>
      </c>
      <c r="J15" s="76">
        <f>分析係数表!G18</f>
        <v>0.21601264645713222</v>
      </c>
      <c r="K15" s="102">
        <f t="shared" si="2"/>
        <v>7.5885161270977192E-2</v>
      </c>
      <c r="L15" s="70"/>
      <c r="M15" s="71"/>
      <c r="N15" s="72">
        <f>分析係数表!H18</f>
        <v>4.846294736294444E-4</v>
      </c>
      <c r="O15" s="73">
        <f t="shared" si="3"/>
        <v>2.2391720167448852E-3</v>
      </c>
      <c r="P15" s="67">
        <f>分析係数表!C18</f>
        <v>0.36451017494166671</v>
      </c>
      <c r="Q15" s="73">
        <f t="shared" si="4"/>
        <v>8.1620098354816273E-4</v>
      </c>
      <c r="R15" s="74">
        <v>2.2317384039367569E-3</v>
      </c>
      <c r="S15" s="75">
        <f t="shared" si="5"/>
        <v>0.35353136143798269</v>
      </c>
      <c r="T15" s="76">
        <f>分析係数表!F18</f>
        <v>0.4650429076224129</v>
      </c>
      <c r="U15" s="77">
        <f t="shared" si="6"/>
        <v>0.16440725225882966</v>
      </c>
      <c r="V15" s="78">
        <f>分析係数表!D18</f>
        <v>3.2220569090570951E-2</v>
      </c>
      <c r="W15" s="79">
        <f t="shared" si="7"/>
        <v>0</v>
      </c>
      <c r="X15" s="67">
        <f>分析係数表!E18</f>
        <v>3.2765216929248921E-2</v>
      </c>
      <c r="Y15" s="80">
        <f t="shared" si="8"/>
        <v>0</v>
      </c>
    </row>
    <row r="16" spans="1:25" x14ac:dyDescent="0.15">
      <c r="A16" s="6" t="s">
        <v>4</v>
      </c>
      <c r="B16" s="5" t="s">
        <v>32</v>
      </c>
      <c r="C16" s="81"/>
      <c r="D16" s="98">
        <f>投入係数表!AN16</f>
        <v>5.4942036151859789E-5</v>
      </c>
      <c r="E16" s="101">
        <f t="shared" si="9"/>
        <v>5.494203615185979E-3</v>
      </c>
      <c r="F16" s="76">
        <f>分析係数表!C19</f>
        <v>0.20084535872916243</v>
      </c>
      <c r="G16" s="101">
        <f t="shared" si="0"/>
        <v>1.103485296023089E-3</v>
      </c>
      <c r="H16" s="101">
        <v>2.9736192831527421E-2</v>
      </c>
      <c r="I16" s="101">
        <f t="shared" si="1"/>
        <v>2.9736192831527421E-2</v>
      </c>
      <c r="J16" s="76">
        <f>分析係数表!G19</f>
        <v>5.7675100625652016E-2</v>
      </c>
      <c r="K16" s="102">
        <f t="shared" si="2"/>
        <v>1.7150379137821361E-3</v>
      </c>
      <c r="L16" s="70"/>
      <c r="M16" s="71"/>
      <c r="N16" s="72">
        <f>分析係数表!H19</f>
        <v>-1.1304809457757749E-4</v>
      </c>
      <c r="O16" s="73">
        <f t="shared" si="3"/>
        <v>-5.2232508276620255E-4</v>
      </c>
      <c r="P16" s="67">
        <f>分析係数表!C19</f>
        <v>0.20084535872916243</v>
      </c>
      <c r="Q16" s="73">
        <f t="shared" si="4"/>
        <v>-1.0490656862141741E-4</v>
      </c>
      <c r="R16" s="74">
        <v>2.5964930516268097E-4</v>
      </c>
      <c r="S16" s="75">
        <f t="shared" si="5"/>
        <v>2.9995842136690102E-2</v>
      </c>
      <c r="T16" s="76">
        <f>分析係数表!F19</f>
        <v>0.24248712237187039</v>
      </c>
      <c r="U16" s="77">
        <f t="shared" si="6"/>
        <v>7.2736054428468788E-3</v>
      </c>
      <c r="V16" s="78">
        <f>分析係数表!D19</f>
        <v>7.3785483068795456E-3</v>
      </c>
      <c r="W16" s="79">
        <f t="shared" si="7"/>
        <v>0</v>
      </c>
      <c r="X16" s="67">
        <f>分析係数表!E19</f>
        <v>8.3435495944996062E-3</v>
      </c>
      <c r="Y16" s="80">
        <f t="shared" si="8"/>
        <v>0</v>
      </c>
    </row>
    <row r="17" spans="1:25" x14ac:dyDescent="0.15">
      <c r="A17" s="6" t="s">
        <v>5</v>
      </c>
      <c r="B17" s="5" t="s">
        <v>33</v>
      </c>
      <c r="C17" s="81"/>
      <c r="D17" s="98">
        <f>投入係数表!AN17</f>
        <v>7.1424646997417728E-4</v>
      </c>
      <c r="E17" s="101">
        <f t="shared" si="9"/>
        <v>7.1424646997417726E-2</v>
      </c>
      <c r="F17" s="76">
        <f>分析係数表!C20</f>
        <v>4.0655503382211911E-2</v>
      </c>
      <c r="G17" s="101">
        <f t="shared" si="0"/>
        <v>2.903804977576808E-3</v>
      </c>
      <c r="H17" s="101">
        <v>9.0098325426340876E-3</v>
      </c>
      <c r="I17" s="101">
        <f t="shared" si="1"/>
        <v>9.0098325426340876E-3</v>
      </c>
      <c r="J17" s="76">
        <f>分析係数表!G20</f>
        <v>0.10009738747512385</v>
      </c>
      <c r="K17" s="102">
        <f t="shared" si="2"/>
        <v>9.0186069910602458E-4</v>
      </c>
      <c r="L17" s="70"/>
      <c r="M17" s="71"/>
      <c r="N17" s="72">
        <f>分析係数表!H20</f>
        <v>5.4629207067175944E-4</v>
      </c>
      <c r="O17" s="73">
        <f t="shared" si="3"/>
        <v>2.5240766073446321E-3</v>
      </c>
      <c r="P17" s="67">
        <f>分析係数表!C20</f>
        <v>4.0655503382211911E-2</v>
      </c>
      <c r="Q17" s="73">
        <f t="shared" si="4"/>
        <v>1.0261760504686166E-4</v>
      </c>
      <c r="R17" s="74">
        <v>1.8775327398462186E-4</v>
      </c>
      <c r="S17" s="75">
        <f t="shared" si="5"/>
        <v>9.1975858166187096E-3</v>
      </c>
      <c r="T17" s="76">
        <f>分析係数表!F20</f>
        <v>0.22636236609222171</v>
      </c>
      <c r="U17" s="77">
        <f t="shared" si="6"/>
        <v>2.0819872877860701E-3</v>
      </c>
      <c r="V17" s="78">
        <f>分析係数表!D20</f>
        <v>2.4840863219996893E-2</v>
      </c>
      <c r="W17" s="79">
        <f t="shared" si="7"/>
        <v>0</v>
      </c>
      <c r="X17" s="67">
        <f>分析係数表!E20</f>
        <v>2.6336960663928526E-2</v>
      </c>
      <c r="Y17" s="80">
        <f t="shared" si="8"/>
        <v>0</v>
      </c>
    </row>
    <row r="18" spans="1:25" x14ac:dyDescent="0.15">
      <c r="A18" s="6" t="s">
        <v>6</v>
      </c>
      <c r="B18" s="5" t="s">
        <v>34</v>
      </c>
      <c r="C18" s="81"/>
      <c r="D18" s="98">
        <f>投入係数表!AN18</f>
        <v>3.2965221691115873E-4</v>
      </c>
      <c r="E18" s="101">
        <f t="shared" si="9"/>
        <v>3.2965221691115876E-2</v>
      </c>
      <c r="F18" s="76">
        <f>分析係数表!C21</f>
        <v>0.20026093416848378</v>
      </c>
      <c r="G18" s="101">
        <f t="shared" si="0"/>
        <v>6.6016460909340303E-3</v>
      </c>
      <c r="H18" s="101">
        <v>5.4971947007599435E-2</v>
      </c>
      <c r="I18" s="101">
        <f t="shared" si="1"/>
        <v>5.4971947007599435E-2</v>
      </c>
      <c r="J18" s="76">
        <f>分析係数表!G21</f>
        <v>0.28530595433635869</v>
      </c>
      <c r="K18" s="102">
        <f t="shared" si="2"/>
        <v>1.5683823802730895E-2</v>
      </c>
      <c r="L18" s="70"/>
      <c r="M18" s="71"/>
      <c r="N18" s="72">
        <f>分析係数表!H21</f>
        <v>9.3136214282663271E-4</v>
      </c>
      <c r="O18" s="73">
        <f t="shared" si="3"/>
        <v>4.3032464205170094E-3</v>
      </c>
      <c r="P18" s="67">
        <f>分析係数表!C21</f>
        <v>0.20026093416848378</v>
      </c>
      <c r="Q18" s="73">
        <f t="shared" si="4"/>
        <v>8.6177214812992035E-4</v>
      </c>
      <c r="R18" s="74">
        <v>2.5573236059851664E-3</v>
      </c>
      <c r="S18" s="75">
        <f t="shared" si="5"/>
        <v>5.75292706135846E-2</v>
      </c>
      <c r="T18" s="76">
        <f>分析係数表!F21</f>
        <v>0.42843035575162391</v>
      </c>
      <c r="U18" s="77">
        <f t="shared" si="6"/>
        <v>2.4647285875109493E-2</v>
      </c>
      <c r="V18" s="78">
        <f>分析係数表!D21</f>
        <v>6.0977485770431279E-2</v>
      </c>
      <c r="W18" s="79">
        <f t="shared" si="7"/>
        <v>0</v>
      </c>
      <c r="X18" s="67">
        <f>分析係数表!E21</f>
        <v>5.1608549154661891E-2</v>
      </c>
      <c r="Y18" s="80">
        <f t="shared" si="8"/>
        <v>0</v>
      </c>
    </row>
    <row r="19" spans="1:25" x14ac:dyDescent="0.15">
      <c r="A19" s="6" t="s">
        <v>7</v>
      </c>
      <c r="B19" s="5" t="s">
        <v>266</v>
      </c>
      <c r="C19" s="81"/>
      <c r="D19" s="98">
        <f>投入係数表!AN19</f>
        <v>0</v>
      </c>
      <c r="E19" s="101">
        <f t="shared" si="9"/>
        <v>0</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2.0032354026544696E-4</v>
      </c>
      <c r="P19" s="67">
        <f>分析係数表!C22</f>
        <v>0</v>
      </c>
      <c r="Q19" s="73">
        <f t="shared" si="4"/>
        <v>0</v>
      </c>
      <c r="R19" s="74">
        <v>0</v>
      </c>
      <c r="S19" s="75">
        <f t="shared" si="5"/>
        <v>0</v>
      </c>
      <c r="T19" s="76">
        <f>分析係数表!F22</f>
        <v>0.41838413471300051</v>
      </c>
      <c r="U19" s="77">
        <f t="shared" si="6"/>
        <v>0</v>
      </c>
      <c r="V19" s="78">
        <f>分析係数表!D22</f>
        <v>3.026450367845886E-2</v>
      </c>
      <c r="W19" s="79">
        <f t="shared" si="7"/>
        <v>0</v>
      </c>
      <c r="X19" s="67">
        <f>分析係数表!E22</f>
        <v>3.1513111329121969E-2</v>
      </c>
      <c r="Y19" s="80">
        <f t="shared" si="8"/>
        <v>0</v>
      </c>
    </row>
    <row r="20" spans="1:25" x14ac:dyDescent="0.15">
      <c r="A20" s="6" t="s">
        <v>8</v>
      </c>
      <c r="B20" s="5" t="s">
        <v>267</v>
      </c>
      <c r="C20" s="81"/>
      <c r="D20" s="98">
        <f>投入係数表!AN20</f>
        <v>0</v>
      </c>
      <c r="E20" s="101">
        <f t="shared" si="9"/>
        <v>0</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1.0535534339886471E-4</v>
      </c>
      <c r="P20" s="67">
        <f>分析係数表!C23</f>
        <v>0</v>
      </c>
      <c r="Q20" s="73">
        <f t="shared" si="4"/>
        <v>0</v>
      </c>
      <c r="R20" s="74">
        <v>0</v>
      </c>
      <c r="S20" s="75">
        <f t="shared" si="5"/>
        <v>0</v>
      </c>
      <c r="T20" s="76">
        <f>分析係数表!F23</f>
        <v>0.44514084879880428</v>
      </c>
      <c r="U20" s="77">
        <f t="shared" si="6"/>
        <v>0</v>
      </c>
      <c r="V20" s="78">
        <f>分析係数表!D23</f>
        <v>3.0368931406207365E-2</v>
      </c>
      <c r="W20" s="79">
        <f t="shared" si="7"/>
        <v>0</v>
      </c>
      <c r="X20" s="67">
        <f>分析係数表!E23</f>
        <v>2.9261200503365954E-2</v>
      </c>
      <c r="Y20" s="80">
        <f t="shared" si="8"/>
        <v>0</v>
      </c>
    </row>
    <row r="21" spans="1:25" x14ac:dyDescent="0.15">
      <c r="A21" s="6" t="s">
        <v>9</v>
      </c>
      <c r="B21" s="5" t="s">
        <v>268</v>
      </c>
      <c r="C21" s="81"/>
      <c r="D21" s="98">
        <f>投入係数表!AN21</f>
        <v>3.7745178836327671E-2</v>
      </c>
      <c r="E21" s="101">
        <f t="shared" si="9"/>
        <v>3.7745178836327673</v>
      </c>
      <c r="F21" s="76">
        <f>分析係数表!C24</f>
        <v>0.65025853558407531</v>
      </c>
      <c r="G21" s="101">
        <f t="shared" si="0"/>
        <v>2.4544124715469464</v>
      </c>
      <c r="H21" s="101">
        <v>2.6136375614014078</v>
      </c>
      <c r="I21" s="101">
        <f t="shared" si="1"/>
        <v>2.6136375614014078</v>
      </c>
      <c r="J21" s="76">
        <f>分析係数表!G24</f>
        <v>0.20860957299762456</v>
      </c>
      <c r="K21" s="102">
        <f t="shared" si="2"/>
        <v>0.54522981565450046</v>
      </c>
      <c r="L21" s="70"/>
      <c r="M21" s="71"/>
      <c r="N21" s="72">
        <f>分析係数表!H24</f>
        <v>1.012294301444671E-3</v>
      </c>
      <c r="O21" s="73">
        <f t="shared" si="3"/>
        <v>4.6771836956791763E-3</v>
      </c>
      <c r="P21" s="67">
        <f>分析係数表!C24</f>
        <v>0.65025853558407531</v>
      </c>
      <c r="Q21" s="73">
        <f t="shared" si="4"/>
        <v>3.0413786206100546E-3</v>
      </c>
      <c r="R21" s="74">
        <v>6.3466848076483024E-3</v>
      </c>
      <c r="S21" s="75">
        <f t="shared" si="5"/>
        <v>2.6199842462090559</v>
      </c>
      <c r="T21" s="76">
        <f>分析係数表!F24</f>
        <v>0.3934811577649211</v>
      </c>
      <c r="U21" s="77">
        <f t="shared" si="6"/>
        <v>1.0309144345241934</v>
      </c>
      <c r="V21" s="78">
        <f>分析係数表!D24</f>
        <v>3.4084043072695518E-2</v>
      </c>
      <c r="W21" s="79">
        <f t="shared" si="7"/>
        <v>0</v>
      </c>
      <c r="X21" s="67">
        <f>分析係数表!E24</f>
        <v>3.4423393671525172E-2</v>
      </c>
      <c r="Y21" s="80">
        <f t="shared" si="8"/>
        <v>0</v>
      </c>
    </row>
    <row r="22" spans="1:25" x14ac:dyDescent="0.15">
      <c r="A22" s="6" t="s">
        <v>10</v>
      </c>
      <c r="B22" s="5" t="s">
        <v>269</v>
      </c>
      <c r="C22" s="81"/>
      <c r="D22" s="98">
        <f>投入係数表!AN22</f>
        <v>5.8568210537882533E-2</v>
      </c>
      <c r="E22" s="101">
        <f t="shared" si="9"/>
        <v>5.856821053788253</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1.9898804999701068E-3</v>
      </c>
      <c r="P22" s="67">
        <f>分析係数表!C25</f>
        <v>0</v>
      </c>
      <c r="Q22" s="73">
        <f t="shared" si="4"/>
        <v>0</v>
      </c>
      <c r="R22" s="74">
        <v>0</v>
      </c>
      <c r="S22" s="75">
        <f t="shared" si="5"/>
        <v>0</v>
      </c>
      <c r="T22" s="76">
        <f>分析係数表!F25</f>
        <v>0.35048596602779541</v>
      </c>
      <c r="U22" s="77">
        <f t="shared" si="6"/>
        <v>0</v>
      </c>
      <c r="V22" s="78">
        <f>分析係数表!D25</f>
        <v>2.3003905895176674E-2</v>
      </c>
      <c r="W22" s="79">
        <f t="shared" si="7"/>
        <v>0</v>
      </c>
      <c r="X22" s="67">
        <f>分析係数表!E25</f>
        <v>2.2123944045780726E-2</v>
      </c>
      <c r="Y22" s="80">
        <f t="shared" si="8"/>
        <v>0</v>
      </c>
    </row>
    <row r="23" spans="1:25" x14ac:dyDescent="0.15">
      <c r="A23" s="6" t="s">
        <v>11</v>
      </c>
      <c r="B23" s="5" t="s">
        <v>35</v>
      </c>
      <c r="C23" s="81"/>
      <c r="D23" s="98">
        <f>投入係数表!AN23</f>
        <v>0</v>
      </c>
      <c r="E23" s="101">
        <f t="shared" si="9"/>
        <v>0</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4.4713698065323805E-2</v>
      </c>
      <c r="P23" s="67">
        <f>分析係数表!C26</f>
        <v>0</v>
      </c>
      <c r="Q23" s="73">
        <f t="shared" si="4"/>
        <v>0</v>
      </c>
      <c r="R23" s="74">
        <v>0</v>
      </c>
      <c r="S23" s="75">
        <f t="shared" si="5"/>
        <v>0</v>
      </c>
      <c r="T23" s="76">
        <f>分析係数表!F26</f>
        <v>0.33616183802743088</v>
      </c>
      <c r="U23" s="77">
        <f t="shared" si="6"/>
        <v>0</v>
      </c>
      <c r="V23" s="78">
        <f>分析係数表!D26</f>
        <v>2.7602951782442934E-2</v>
      </c>
      <c r="W23" s="79">
        <f t="shared" si="7"/>
        <v>0</v>
      </c>
      <c r="X23" s="67">
        <f>分析係数表!E26</f>
        <v>3.0142035365695308E-2</v>
      </c>
      <c r="Y23" s="80">
        <f t="shared" si="8"/>
        <v>0</v>
      </c>
    </row>
    <row r="24" spans="1:25" x14ac:dyDescent="0.15">
      <c r="A24" s="6" t="s">
        <v>12</v>
      </c>
      <c r="B24" s="5" t="s">
        <v>361</v>
      </c>
      <c r="C24" s="81"/>
      <c r="D24" s="98">
        <f>投入係数表!AN24</f>
        <v>0</v>
      </c>
      <c r="E24" s="101">
        <f t="shared" si="9"/>
        <v>0</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4.1754845181699356E-2</v>
      </c>
      <c r="P24" s="67">
        <f>分析係数表!C27</f>
        <v>0</v>
      </c>
      <c r="Q24" s="73">
        <f t="shared" si="4"/>
        <v>0</v>
      </c>
      <c r="R24" s="74">
        <v>0</v>
      </c>
      <c r="S24" s="75">
        <f t="shared" si="5"/>
        <v>0</v>
      </c>
      <c r="T24" s="76">
        <f>分析係数表!F27</f>
        <v>0.32350039213702025</v>
      </c>
      <c r="U24" s="77">
        <f t="shared" si="6"/>
        <v>0</v>
      </c>
      <c r="V24" s="78">
        <f>分析係数表!D27</f>
        <v>1.8544286184127304E-2</v>
      </c>
      <c r="W24" s="79">
        <f t="shared" si="7"/>
        <v>0</v>
      </c>
      <c r="X24" s="67">
        <f>分析係数表!E27</f>
        <v>2.1504288208060312E-2</v>
      </c>
      <c r="Y24" s="80">
        <f t="shared" si="8"/>
        <v>0</v>
      </c>
    </row>
    <row r="25" spans="1:25" x14ac:dyDescent="0.15">
      <c r="A25" s="6" t="s">
        <v>13</v>
      </c>
      <c r="B25" s="5" t="s">
        <v>189</v>
      </c>
      <c r="C25" s="81"/>
      <c r="D25" s="98">
        <f>投入係数表!AN25</f>
        <v>0</v>
      </c>
      <c r="E25" s="101">
        <f t="shared" si="9"/>
        <v>0</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3.3937775477118799E-2</v>
      </c>
      <c r="P25" s="67">
        <f>分析係数表!C28</f>
        <v>0</v>
      </c>
      <c r="Q25" s="73">
        <f t="shared" si="4"/>
        <v>0</v>
      </c>
      <c r="R25" s="74">
        <v>0</v>
      </c>
      <c r="S25" s="75">
        <f t="shared" si="5"/>
        <v>0</v>
      </c>
      <c r="T25" s="76">
        <f>分析係数表!F28</f>
        <v>0.21398822818403973</v>
      </c>
      <c r="U25" s="77">
        <f t="shared" si="6"/>
        <v>0</v>
      </c>
      <c r="V25" s="78">
        <f>分析係数表!D28</f>
        <v>4.8519326273747276E-2</v>
      </c>
      <c r="W25" s="79">
        <f t="shared" si="7"/>
        <v>0</v>
      </c>
      <c r="X25" s="67">
        <f>分析係数表!E28</f>
        <v>4.7520824027117221E-2</v>
      </c>
      <c r="Y25" s="80">
        <f t="shared" si="8"/>
        <v>0</v>
      </c>
    </row>
    <row r="26" spans="1:25" x14ac:dyDescent="0.15">
      <c r="A26" s="6" t="s">
        <v>14</v>
      </c>
      <c r="B26" s="5" t="s">
        <v>50</v>
      </c>
      <c r="C26" s="81"/>
      <c r="D26" s="98">
        <f>投入係数表!AN26</f>
        <v>6.0710949947805064E-2</v>
      </c>
      <c r="E26" s="101">
        <f t="shared" si="9"/>
        <v>6.0710949947805064</v>
      </c>
      <c r="F26" s="76">
        <f>分析係数表!C29</f>
        <v>0.21798273531536294</v>
      </c>
      <c r="G26" s="101">
        <f t="shared" si="0"/>
        <v>1.3233938933216638</v>
      </c>
      <c r="H26" s="101">
        <v>1.4016717401308083</v>
      </c>
      <c r="I26" s="101">
        <f t="shared" si="1"/>
        <v>1.4016717401308083</v>
      </c>
      <c r="J26" s="76">
        <f>分析係数表!G29</f>
        <v>0.25500731246508535</v>
      </c>
      <c r="K26" s="102">
        <f t="shared" si="2"/>
        <v>0.35743654340901693</v>
      </c>
      <c r="L26" s="70"/>
      <c r="M26" s="71"/>
      <c r="N26" s="72">
        <f>分析係数表!H29</f>
        <v>1.0983971257521954E-2</v>
      </c>
      <c r="O26" s="73">
        <f t="shared" si="3"/>
        <v>5.0750114078655942E-2</v>
      </c>
      <c r="P26" s="67">
        <f>分析係数表!C29</f>
        <v>0.21798273531536294</v>
      </c>
      <c r="Q26" s="73">
        <f t="shared" si="4"/>
        <v>1.1062648684432132E-2</v>
      </c>
      <c r="R26" s="74">
        <v>1.7062459863295597E-2</v>
      </c>
      <c r="S26" s="75">
        <f t="shared" si="5"/>
        <v>1.4187341999941039</v>
      </c>
      <c r="T26" s="76">
        <f>分析係数表!F29</f>
        <v>0.40506035137493174</v>
      </c>
      <c r="U26" s="77">
        <f t="shared" si="6"/>
        <v>0.57467297355724445</v>
      </c>
      <c r="V26" s="78">
        <f>分析係数表!D29</f>
        <v>7.067670116811138E-2</v>
      </c>
      <c r="W26" s="79">
        <f t="shared" si="7"/>
        <v>0</v>
      </c>
      <c r="X26" s="67">
        <f>分析係数表!E29</f>
        <v>5.1745890269086159E-2</v>
      </c>
      <c r="Y26" s="80">
        <f t="shared" si="8"/>
        <v>0</v>
      </c>
    </row>
    <row r="27" spans="1:25" x14ac:dyDescent="0.15">
      <c r="A27" s="6" t="s">
        <v>15</v>
      </c>
      <c r="B27" s="5" t="s">
        <v>36</v>
      </c>
      <c r="C27" s="81"/>
      <c r="D27" s="98">
        <f>投入係数表!AN27</f>
        <v>0</v>
      </c>
      <c r="E27" s="101">
        <f t="shared" si="9"/>
        <v>0</v>
      </c>
      <c r="F27" s="76">
        <f>分析係数表!C30</f>
        <v>1</v>
      </c>
      <c r="G27" s="101">
        <f t="shared" si="0"/>
        <v>0</v>
      </c>
      <c r="H27" s="101">
        <v>0.10801530071092565</v>
      </c>
      <c r="I27" s="101">
        <f t="shared" si="1"/>
        <v>0.10801530071092565</v>
      </c>
      <c r="J27" s="76">
        <f>分析係数表!G30</f>
        <v>0.34480244300890089</v>
      </c>
      <c r="K27" s="102">
        <f t="shared" si="2"/>
        <v>3.7243939567468236E-2</v>
      </c>
      <c r="L27" s="70"/>
      <c r="M27" s="71"/>
      <c r="N27" s="72">
        <f>分析係数表!H30</f>
        <v>0</v>
      </c>
      <c r="O27" s="73">
        <f t="shared" si="3"/>
        <v>0</v>
      </c>
      <c r="P27" s="67">
        <f>分析係数表!C30</f>
        <v>1</v>
      </c>
      <c r="Q27" s="73">
        <f t="shared" si="4"/>
        <v>0</v>
      </c>
      <c r="R27" s="74">
        <v>2.832802363195689E-2</v>
      </c>
      <c r="S27" s="75">
        <f t="shared" si="5"/>
        <v>0.13634332434288254</v>
      </c>
      <c r="T27" s="76">
        <f>分析係数表!F30</f>
        <v>0.4506615325054556</v>
      </c>
      <c r="U27" s="77">
        <f t="shared" si="6"/>
        <v>6.1444691495251835E-2</v>
      </c>
      <c r="V27" s="78">
        <f>分析係数表!D30</f>
        <v>9.0118070661845004E-2</v>
      </c>
      <c r="W27" s="79">
        <f t="shared" si="7"/>
        <v>0</v>
      </c>
      <c r="X27" s="67">
        <f>分析係数表!E30</f>
        <v>6.5635899314422819E-2</v>
      </c>
      <c r="Y27" s="80">
        <f t="shared" si="8"/>
        <v>0</v>
      </c>
    </row>
    <row r="28" spans="1:25" x14ac:dyDescent="0.15">
      <c r="A28" s="6" t="s">
        <v>16</v>
      </c>
      <c r="B28" s="5" t="s">
        <v>190</v>
      </c>
      <c r="C28" s="81"/>
      <c r="D28" s="98">
        <f>投入係数表!AN28</f>
        <v>0</v>
      </c>
      <c r="E28" s="101">
        <f t="shared" si="9"/>
        <v>0</v>
      </c>
      <c r="F28" s="76">
        <f>分析係数表!C31</f>
        <v>0.99579475994795519</v>
      </c>
      <c r="G28" s="101">
        <f t="shared" si="0"/>
        <v>0</v>
      </c>
      <c r="H28" s="101">
        <v>0.8683987807134278</v>
      </c>
      <c r="I28" s="101">
        <f t="shared" si="1"/>
        <v>0.8683987807134278</v>
      </c>
      <c r="J28" s="76">
        <f>分析係数表!G31</f>
        <v>7.0701677135993485E-2</v>
      </c>
      <c r="K28" s="102">
        <f t="shared" si="2"/>
        <v>6.1397250219291176E-2</v>
      </c>
      <c r="L28" s="70"/>
      <c r="M28" s="71"/>
      <c r="N28" s="72">
        <f>分析係数表!H31</f>
        <v>0.174828557104864</v>
      </c>
      <c r="O28" s="73">
        <f t="shared" si="3"/>
        <v>0.80777425661985613</v>
      </c>
      <c r="P28" s="67">
        <f>分析係数表!C31</f>
        <v>0.99579475994795519</v>
      </c>
      <c r="Q28" s="73">
        <f t="shared" si="4"/>
        <v>0.80437737196290759</v>
      </c>
      <c r="R28" s="74">
        <v>0.92062224642263035</v>
      </c>
      <c r="S28" s="75">
        <f t="shared" si="5"/>
        <v>1.7890210271360583</v>
      </c>
      <c r="T28" s="76">
        <f>分析係数表!F31</f>
        <v>0.32317167652288298</v>
      </c>
      <c r="U28" s="77">
        <f t="shared" si="6"/>
        <v>0.57816092467425007</v>
      </c>
      <c r="V28" s="78">
        <f>分析係数表!D31</f>
        <v>3.4133535474018049E-3</v>
      </c>
      <c r="W28" s="79">
        <f t="shared" si="7"/>
        <v>0</v>
      </c>
      <c r="X28" s="67">
        <f>分析係数表!E31</f>
        <v>2.9797171888324703E-3</v>
      </c>
      <c r="Y28" s="80">
        <f t="shared" si="8"/>
        <v>0</v>
      </c>
    </row>
    <row r="29" spans="1:25" x14ac:dyDescent="0.15">
      <c r="A29" s="6" t="s">
        <v>17</v>
      </c>
      <c r="B29" s="5" t="s">
        <v>270</v>
      </c>
      <c r="C29" s="81"/>
      <c r="D29" s="98">
        <f>投入係数表!AN29</f>
        <v>0</v>
      </c>
      <c r="E29" s="101">
        <f t="shared" si="9"/>
        <v>0</v>
      </c>
      <c r="F29" s="76">
        <f>分析係数表!C32</f>
        <v>0.99964031202931458</v>
      </c>
      <c r="G29" s="101">
        <f t="shared" si="0"/>
        <v>0</v>
      </c>
      <c r="H29" s="101">
        <v>5.6997635365153149E-2</v>
      </c>
      <c r="I29" s="101">
        <f t="shared" si="1"/>
        <v>5.6997635365153149E-2</v>
      </c>
      <c r="J29" s="76">
        <f>分析係数表!G32</f>
        <v>0.14056358670308441</v>
      </c>
      <c r="K29" s="102">
        <f t="shared" si="2"/>
        <v>8.0117920605204951E-3</v>
      </c>
      <c r="L29" s="70"/>
      <c r="M29" s="71"/>
      <c r="N29" s="72">
        <f>分析係数表!H32</f>
        <v>5.58720937888101E-3</v>
      </c>
      <c r="O29" s="73">
        <f t="shared" si="3"/>
        <v>2.5815026888873934E-2</v>
      </c>
      <c r="P29" s="67">
        <f>分析係数表!C32</f>
        <v>0.99964031202931458</v>
      </c>
      <c r="Q29" s="73">
        <f t="shared" si="4"/>
        <v>2.5805741534239087E-2</v>
      </c>
      <c r="R29" s="74">
        <v>3.755196326102915E-2</v>
      </c>
      <c r="S29" s="75">
        <f t="shared" si="5"/>
        <v>9.4549598626182299E-2</v>
      </c>
      <c r="T29" s="76">
        <f>分析係数表!F32</f>
        <v>0.48930784091666113</v>
      </c>
      <c r="U29" s="77">
        <f t="shared" si="6"/>
        <v>4.6263859963314169E-2</v>
      </c>
      <c r="V29" s="78">
        <f>分析係数表!D32</f>
        <v>1.9141518442031401E-2</v>
      </c>
      <c r="W29" s="79">
        <f t="shared" si="7"/>
        <v>0</v>
      </c>
      <c r="X29" s="67">
        <f>分析係数表!E32</f>
        <v>2.8623453911575954E-2</v>
      </c>
      <c r="Y29" s="80">
        <f t="shared" si="8"/>
        <v>0</v>
      </c>
    </row>
    <row r="30" spans="1:25" x14ac:dyDescent="0.15">
      <c r="A30" s="6" t="s">
        <v>18</v>
      </c>
      <c r="B30" s="5" t="s">
        <v>271</v>
      </c>
      <c r="C30" s="81"/>
      <c r="D30" s="98">
        <f>投入係数表!AN30</f>
        <v>0</v>
      </c>
      <c r="E30" s="101">
        <f t="shared" si="9"/>
        <v>0</v>
      </c>
      <c r="F30" s="76">
        <f>分析係数表!C33</f>
        <v>0.86108134654879898</v>
      </c>
      <c r="G30" s="101">
        <f t="shared" si="0"/>
        <v>0</v>
      </c>
      <c r="H30" s="101">
        <v>4.5410165718354663E-2</v>
      </c>
      <c r="I30" s="101">
        <f t="shared" si="1"/>
        <v>4.5410165718354663E-2</v>
      </c>
      <c r="J30" s="76">
        <f>分析係数表!G33</f>
        <v>0.50957339603627816</v>
      </c>
      <c r="K30" s="102">
        <f t="shared" si="2"/>
        <v>2.3139812359672163E-2</v>
      </c>
      <c r="L30" s="70"/>
      <c r="M30" s="71"/>
      <c r="N30" s="72">
        <f>分析係数表!H33</f>
        <v>9.6636851302253027E-4</v>
      </c>
      <c r="O30" s="73">
        <f t="shared" si="3"/>
        <v>4.4649891308054072E-3</v>
      </c>
      <c r="P30" s="67">
        <f>分析係数表!C33</f>
        <v>0.86108134654879898</v>
      </c>
      <c r="Q30" s="73">
        <f t="shared" si="4"/>
        <v>3.8447188530796716E-3</v>
      </c>
      <c r="R30" s="74">
        <v>2.0417790277728783E-2</v>
      </c>
      <c r="S30" s="75">
        <f t="shared" si="5"/>
        <v>6.5827955996083445E-2</v>
      </c>
      <c r="T30" s="76">
        <f>分析係数表!F33</f>
        <v>0.6614299372109248</v>
      </c>
      <c r="U30" s="77">
        <f t="shared" si="6"/>
        <v>4.3540580801212994E-2</v>
      </c>
      <c r="V30" s="78">
        <f>分析係数表!D33</f>
        <v>9.444200408258184E-2</v>
      </c>
      <c r="W30" s="79">
        <f t="shared" si="7"/>
        <v>0</v>
      </c>
      <c r="X30" s="67">
        <f>分析係数表!E33</f>
        <v>9.1832252396578898E-2</v>
      </c>
      <c r="Y30" s="80">
        <f t="shared" si="8"/>
        <v>0</v>
      </c>
    </row>
    <row r="31" spans="1:25" x14ac:dyDescent="0.15">
      <c r="A31" s="6" t="s">
        <v>19</v>
      </c>
      <c r="B31" s="5" t="s">
        <v>272</v>
      </c>
      <c r="C31" s="81"/>
      <c r="D31" s="98">
        <f>投入係数表!AN31</f>
        <v>0.1472995989231361</v>
      </c>
      <c r="E31" s="101">
        <f t="shared" si="9"/>
        <v>14.729959892313611</v>
      </c>
      <c r="F31" s="76">
        <f>分析係数表!C34</f>
        <v>0.32336264537596071</v>
      </c>
      <c r="G31" s="101">
        <f t="shared" si="0"/>
        <v>4.7631187970603301</v>
      </c>
      <c r="H31" s="101">
        <v>5.1866920478489478</v>
      </c>
      <c r="I31" s="101">
        <f t="shared" si="1"/>
        <v>5.1866920478489478</v>
      </c>
      <c r="J31" s="76">
        <f>分析係数表!G34</f>
        <v>0.42577322034702936</v>
      </c>
      <c r="K31" s="102">
        <f t="shared" si="2"/>
        <v>2.2083545761609749</v>
      </c>
      <c r="L31" s="70"/>
      <c r="M31" s="71"/>
      <c r="N31" s="72">
        <f>分析係数表!H34</f>
        <v>0.1563846962426603</v>
      </c>
      <c r="O31" s="73">
        <f t="shared" si="3"/>
        <v>0.722556622590935</v>
      </c>
      <c r="P31" s="67">
        <f>分析係数表!C34</f>
        <v>0.32336264537596071</v>
      </c>
      <c r="Q31" s="73">
        <f t="shared" si="4"/>
        <v>0.23364782091492439</v>
      </c>
      <c r="R31" s="74">
        <v>0.26319421285198386</v>
      </c>
      <c r="S31" s="75">
        <f t="shared" si="5"/>
        <v>5.4498862607009313</v>
      </c>
      <c r="T31" s="76">
        <f>分析係数表!F34</f>
        <v>0.70466108064911737</v>
      </c>
      <c r="U31" s="77">
        <f t="shared" si="6"/>
        <v>3.8403227418802954</v>
      </c>
      <c r="V31" s="78">
        <f>分析係数表!D34</f>
        <v>0.17673178412336712</v>
      </c>
      <c r="W31" s="79">
        <f t="shared" si="7"/>
        <v>1</v>
      </c>
      <c r="X31" s="67">
        <f>分析係数表!E34</f>
        <v>0.12868570343468869</v>
      </c>
      <c r="Y31" s="80">
        <f t="shared" si="8"/>
        <v>1</v>
      </c>
    </row>
    <row r="32" spans="1:25" x14ac:dyDescent="0.15">
      <c r="A32" s="6" t="s">
        <v>20</v>
      </c>
      <c r="B32" s="5" t="s">
        <v>37</v>
      </c>
      <c r="C32" s="81"/>
      <c r="D32" s="98">
        <f>投入係数表!AN32</f>
        <v>0</v>
      </c>
      <c r="E32" s="101">
        <f t="shared" si="9"/>
        <v>0</v>
      </c>
      <c r="F32" s="76">
        <f>分析係数表!C35</f>
        <v>0.71309503437584931</v>
      </c>
      <c r="G32" s="101">
        <f t="shared" si="0"/>
        <v>0</v>
      </c>
      <c r="H32" s="101">
        <v>0.25542968443827713</v>
      </c>
      <c r="I32" s="101">
        <f t="shared" si="1"/>
        <v>0.25542968443827713</v>
      </c>
      <c r="J32" s="76">
        <f>分析係数表!G35</f>
        <v>0.31495703902204752</v>
      </c>
      <c r="K32" s="102">
        <f t="shared" si="2"/>
        <v>8.0449377089015728E-2</v>
      </c>
      <c r="L32" s="70"/>
      <c r="M32" s="71"/>
      <c r="N32" s="72">
        <f>分析係数表!H35</f>
        <v>4.5217953193592612E-2</v>
      </c>
      <c r="O32" s="73">
        <f t="shared" si="3"/>
        <v>0.20892409759417682</v>
      </c>
      <c r="P32" s="67">
        <f>分析係数表!C35</f>
        <v>0.71309503437584931</v>
      </c>
      <c r="Q32" s="73">
        <f t="shared" si="4"/>
        <v>0.1489827365558628</v>
      </c>
      <c r="R32" s="74">
        <v>0.22395173314226158</v>
      </c>
      <c r="S32" s="75">
        <f t="shared" si="5"/>
        <v>0.4793814175805387</v>
      </c>
      <c r="T32" s="76">
        <f>分析係数表!F35</f>
        <v>0.6471226839613694</v>
      </c>
      <c r="U32" s="77">
        <f t="shared" si="6"/>
        <v>0.31021858958592419</v>
      </c>
      <c r="V32" s="78">
        <f>分析係数表!D35</f>
        <v>5.1528958806697799E-2</v>
      </c>
      <c r="W32" s="79">
        <f t="shared" si="7"/>
        <v>0</v>
      </c>
      <c r="X32" s="67">
        <f>分析係数表!E35</f>
        <v>4.6060464196494511E-2</v>
      </c>
      <c r="Y32" s="80">
        <f t="shared" si="8"/>
        <v>0</v>
      </c>
    </row>
    <row r="33" spans="1:25" x14ac:dyDescent="0.15">
      <c r="A33" s="6" t="s">
        <v>21</v>
      </c>
      <c r="B33" s="5" t="s">
        <v>38</v>
      </c>
      <c r="C33" s="81"/>
      <c r="D33" s="98">
        <f>投入係数表!AN33</f>
        <v>0</v>
      </c>
      <c r="E33" s="101">
        <f t="shared" si="9"/>
        <v>0</v>
      </c>
      <c r="F33" s="76">
        <f>分析係数表!C36</f>
        <v>0.97060797996518033</v>
      </c>
      <c r="G33" s="101">
        <f t="shared" si="0"/>
        <v>0</v>
      </c>
      <c r="H33" s="101">
        <v>0.24530780170413602</v>
      </c>
      <c r="I33" s="101">
        <f t="shared" si="1"/>
        <v>0.24530780170413602</v>
      </c>
      <c r="J33" s="76">
        <f>分析係数表!G36</f>
        <v>5.0335711627756477E-2</v>
      </c>
      <c r="K33" s="102">
        <f t="shared" si="2"/>
        <v>1.234774276661826E-2</v>
      </c>
      <c r="L33" s="70"/>
      <c r="M33" s="71"/>
      <c r="N33" s="72">
        <f>分析係数表!H36</f>
        <v>0.16953071230897843</v>
      </c>
      <c r="O33" s="73">
        <f t="shared" si="3"/>
        <v>0.78329620387749455</v>
      </c>
      <c r="P33" s="67">
        <f>分析係数表!C36</f>
        <v>0.97060797996518033</v>
      </c>
      <c r="Q33" s="73">
        <f t="shared" si="4"/>
        <v>0.76027354615992904</v>
      </c>
      <c r="R33" s="74">
        <v>0.80591727006930003</v>
      </c>
      <c r="S33" s="75">
        <f t="shared" si="5"/>
        <v>1.0512250717734362</v>
      </c>
      <c r="T33" s="76">
        <f>分析係数表!F36</f>
        <v>0.84929702794091477</v>
      </c>
      <c r="U33" s="77">
        <f t="shared" si="6"/>
        <v>0.89280232915415414</v>
      </c>
      <c r="V33" s="78">
        <f>分析係数表!D36</f>
        <v>1.3965603714669384E-2</v>
      </c>
      <c r="W33" s="79">
        <f t="shared" si="7"/>
        <v>0</v>
      </c>
      <c r="X33" s="67">
        <f>分析係数表!E36</f>
        <v>6.2304842336876505E-3</v>
      </c>
      <c r="Y33" s="80">
        <f t="shared" si="8"/>
        <v>0</v>
      </c>
    </row>
    <row r="34" spans="1:25" x14ac:dyDescent="0.15">
      <c r="A34" s="6" t="s">
        <v>22</v>
      </c>
      <c r="B34" s="5" t="s">
        <v>373</v>
      </c>
      <c r="C34" s="81"/>
      <c r="D34" s="98">
        <f>投入係数表!AN34</f>
        <v>9.5599142904236031E-2</v>
      </c>
      <c r="E34" s="101">
        <f t="shared" si="9"/>
        <v>9.5599142904236025</v>
      </c>
      <c r="F34" s="76">
        <f>分析係数表!C37</f>
        <v>0.36942311263039118</v>
      </c>
      <c r="G34" s="101">
        <f t="shared" si="0"/>
        <v>3.5316532936480449</v>
      </c>
      <c r="H34" s="101">
        <v>3.9206195695845385</v>
      </c>
      <c r="I34" s="101">
        <f t="shared" si="1"/>
        <v>3.9206195695845385</v>
      </c>
      <c r="J34" s="76">
        <f>分析係数表!G37</f>
        <v>0.39597111115274369</v>
      </c>
      <c r="K34" s="102">
        <f t="shared" si="2"/>
        <v>1.5524520873755814</v>
      </c>
      <c r="L34" s="70"/>
      <c r="M34" s="71"/>
      <c r="N34" s="72">
        <f>分析係数表!H37</f>
        <v>4.1543568960461748E-2</v>
      </c>
      <c r="O34" s="73">
        <f t="shared" si="3"/>
        <v>0.1919470485261992</v>
      </c>
      <c r="P34" s="67">
        <f>分析係数表!C37</f>
        <v>0.36942311263039118</v>
      </c>
      <c r="Q34" s="73">
        <f t="shared" si="4"/>
        <v>7.0909676126765256E-2</v>
      </c>
      <c r="R34" s="74">
        <v>0.10133741556927052</v>
      </c>
      <c r="S34" s="75">
        <f t="shared" si="5"/>
        <v>4.0219569851538086</v>
      </c>
      <c r="T34" s="76">
        <f>分析係数表!F37</f>
        <v>0.66956741667759523</v>
      </c>
      <c r="U34" s="77">
        <f t="shared" si="6"/>
        <v>2.6929713485378448</v>
      </c>
      <c r="V34" s="78">
        <f>分析係数表!D37</f>
        <v>7.9659778556307029E-2</v>
      </c>
      <c r="W34" s="79">
        <f t="shared" si="7"/>
        <v>0</v>
      </c>
      <c r="X34" s="67">
        <f>分析係数表!E37</f>
        <v>7.2943402589130152E-2</v>
      </c>
      <c r="Y34" s="80">
        <f t="shared" si="8"/>
        <v>0</v>
      </c>
    </row>
    <row r="35" spans="1:25" x14ac:dyDescent="0.15">
      <c r="A35" s="6" t="s">
        <v>23</v>
      </c>
      <c r="B35" s="5" t="s">
        <v>191</v>
      </c>
      <c r="C35" s="81"/>
      <c r="D35" s="98">
        <f>投入係数表!AN35</f>
        <v>0</v>
      </c>
      <c r="E35" s="101">
        <f t="shared" si="9"/>
        <v>0</v>
      </c>
      <c r="F35" s="76">
        <f>分析係数表!C38</f>
        <v>0.27616293516884927</v>
      </c>
      <c r="G35" s="101">
        <f t="shared" si="0"/>
        <v>0</v>
      </c>
      <c r="H35" s="101">
        <v>0.11102169234216955</v>
      </c>
      <c r="I35" s="101">
        <f t="shared" si="1"/>
        <v>0.11102169234216955</v>
      </c>
      <c r="J35" s="76">
        <f>分析係数表!G38</f>
        <v>0.16816004220594116</v>
      </c>
      <c r="K35" s="102">
        <f t="shared" si="2"/>
        <v>1.8669412470034247E-2</v>
      </c>
      <c r="L35" s="70"/>
      <c r="M35" s="71"/>
      <c r="N35" s="72">
        <f>分析係数表!H38</f>
        <v>1.978405886979525E-2</v>
      </c>
      <c r="O35" s="73">
        <f t="shared" si="3"/>
        <v>9.1409857240237508E-2</v>
      </c>
      <c r="P35" s="67">
        <f>分析係数表!C38</f>
        <v>0.27616293516884927</v>
      </c>
      <c r="Q35" s="73">
        <f t="shared" si="4"/>
        <v>2.5244014478829478E-2</v>
      </c>
      <c r="R35" s="74">
        <v>4.3547852821720967E-2</v>
      </c>
      <c r="S35" s="75">
        <f t="shared" si="5"/>
        <v>0.15456954516389051</v>
      </c>
      <c r="T35" s="76">
        <f>分析係数表!F38</f>
        <v>0.50796041491163135</v>
      </c>
      <c r="U35" s="77">
        <f t="shared" si="6"/>
        <v>7.8515210294151969E-2</v>
      </c>
      <c r="V35" s="78">
        <f>分析係数表!D38</f>
        <v>3.920217156374714E-2</v>
      </c>
      <c r="W35" s="79">
        <f t="shared" si="7"/>
        <v>0</v>
      </c>
      <c r="X35" s="67">
        <f>分析係数表!E38</f>
        <v>4.2827117317199771E-2</v>
      </c>
      <c r="Y35" s="80">
        <f t="shared" si="8"/>
        <v>0</v>
      </c>
    </row>
    <row r="36" spans="1:25" x14ac:dyDescent="0.15">
      <c r="A36" s="6" t="s">
        <v>24</v>
      </c>
      <c r="B36" s="5" t="s">
        <v>39</v>
      </c>
      <c r="C36" s="81"/>
      <c r="D36" s="98">
        <f>投入係数表!AN36</f>
        <v>0</v>
      </c>
      <c r="E36" s="101">
        <f t="shared" si="9"/>
        <v>0</v>
      </c>
      <c r="F36" s="76">
        <f>分析係数表!C39</f>
        <v>1</v>
      </c>
      <c r="G36" s="101">
        <f t="shared" si="0"/>
        <v>0</v>
      </c>
      <c r="H36" s="101">
        <v>9.891644202972923E-3</v>
      </c>
      <c r="I36" s="101">
        <f t="shared" si="1"/>
        <v>9.891644202972923E-3</v>
      </c>
      <c r="J36" s="76">
        <f>分析係数表!G39</f>
        <v>0.35248448442068531</v>
      </c>
      <c r="K36" s="102">
        <f t="shared" si="2"/>
        <v>3.4866511069577715E-3</v>
      </c>
      <c r="L36" s="70"/>
      <c r="M36" s="71"/>
      <c r="N36" s="72">
        <f>分析係数表!H39</f>
        <v>3.7835784153932967E-3</v>
      </c>
      <c r="O36" s="73">
        <f t="shared" si="3"/>
        <v>1.748156761383134E-2</v>
      </c>
      <c r="P36" s="67">
        <f>分析係数表!C39</f>
        <v>1</v>
      </c>
      <c r="Q36" s="73">
        <f t="shared" si="4"/>
        <v>1.748156761383134E-2</v>
      </c>
      <c r="R36" s="74">
        <v>1.846660634046517E-2</v>
      </c>
      <c r="S36" s="75">
        <f t="shared" si="5"/>
        <v>2.8358250543438095E-2</v>
      </c>
      <c r="T36" s="76">
        <f>分析係数表!F39</f>
        <v>0.70432763167329249</v>
      </c>
      <c r="U36" s="77">
        <f t="shared" si="6"/>
        <v>1.9973499443657613E-2</v>
      </c>
      <c r="V36" s="78">
        <f>分析係数表!D39</f>
        <v>5.6748380723237117E-2</v>
      </c>
      <c r="W36" s="79">
        <f t="shared" si="7"/>
        <v>0</v>
      </c>
      <c r="X36" s="67">
        <f>分析係数表!E39</f>
        <v>7.1033070690493069E-2</v>
      </c>
      <c r="Y36" s="80">
        <f t="shared" si="8"/>
        <v>0</v>
      </c>
    </row>
    <row r="37" spans="1:25" x14ac:dyDescent="0.15">
      <c r="A37" s="6" t="s">
        <v>25</v>
      </c>
      <c r="B37" s="5" t="s">
        <v>40</v>
      </c>
      <c r="C37" s="81"/>
      <c r="D37" s="98">
        <f>投入係数表!AN37</f>
        <v>0</v>
      </c>
      <c r="E37" s="101">
        <f t="shared" si="9"/>
        <v>0</v>
      </c>
      <c r="F37" s="76">
        <f>分析係数表!C40</f>
        <v>0.8594947788612175</v>
      </c>
      <c r="G37" s="101">
        <f t="shared" si="0"/>
        <v>0</v>
      </c>
      <c r="H37" s="101">
        <v>5.6725078618902157E-3</v>
      </c>
      <c r="I37" s="101">
        <f t="shared" si="1"/>
        <v>5.6725078618902157E-3</v>
      </c>
      <c r="J37" s="76">
        <f>分析係数表!G40</f>
        <v>0.52539426735800443</v>
      </c>
      <c r="K37" s="102">
        <f t="shared" si="2"/>
        <v>2.9803031121803302E-3</v>
      </c>
      <c r="L37" s="70"/>
      <c r="M37" s="71"/>
      <c r="N37" s="72">
        <f>分析係数表!H40</f>
        <v>2.8625897198815951E-2</v>
      </c>
      <c r="O37" s="73">
        <f t="shared" si="3"/>
        <v>0.13226250455170435</v>
      </c>
      <c r="P37" s="67">
        <f>分析係数表!C40</f>
        <v>0.8594947788612175</v>
      </c>
      <c r="Q37" s="73">
        <f t="shared" si="4"/>
        <v>0.11367893210129791</v>
      </c>
      <c r="R37" s="74">
        <v>0.11420013697133269</v>
      </c>
      <c r="S37" s="75">
        <f t="shared" si="5"/>
        <v>0.11987264483322291</v>
      </c>
      <c r="T37" s="76">
        <f>分析係数表!F40</f>
        <v>0.72756745394375155</v>
      </c>
      <c r="U37" s="77">
        <f t="shared" si="6"/>
        <v>8.7215434998811597E-2</v>
      </c>
      <c r="V37" s="78">
        <f>分析係数表!D40</f>
        <v>7.9831728955339729E-2</v>
      </c>
      <c r="W37" s="79">
        <f t="shared" si="7"/>
        <v>0</v>
      </c>
      <c r="X37" s="67">
        <f>分析係数表!E40</f>
        <v>4.9600073301928491E-2</v>
      </c>
      <c r="Y37" s="80">
        <f t="shared" si="8"/>
        <v>0</v>
      </c>
    </row>
    <row r="38" spans="1:25" x14ac:dyDescent="0.15">
      <c r="A38" s="6" t="s">
        <v>26</v>
      </c>
      <c r="B38" s="5" t="s">
        <v>274</v>
      </c>
      <c r="C38" s="81"/>
      <c r="D38" s="98">
        <f>投入係数表!AN38</f>
        <v>0</v>
      </c>
      <c r="E38" s="101">
        <f t="shared" si="9"/>
        <v>0</v>
      </c>
      <c r="F38" s="76">
        <f>分析係数表!C41</f>
        <v>0.99990471917963208</v>
      </c>
      <c r="G38" s="101">
        <f t="shared" si="0"/>
        <v>0</v>
      </c>
      <c r="H38" s="101">
        <v>3.8715058728510236E-3</v>
      </c>
      <c r="I38" s="101">
        <f t="shared" si="1"/>
        <v>3.8715058728510236E-3</v>
      </c>
      <c r="J38" s="76">
        <f>分析係数表!G41</f>
        <v>0.44685264209908465</v>
      </c>
      <c r="K38" s="102">
        <f t="shared" si="2"/>
        <v>1.7299926281856028E-3</v>
      </c>
      <c r="L38" s="70"/>
      <c r="M38" s="71"/>
      <c r="N38" s="72">
        <f>分析係数表!H41</f>
        <v>4.1570867506027356E-2</v>
      </c>
      <c r="O38" s="73">
        <f t="shared" si="3"/>
        <v>0.19207317816266264</v>
      </c>
      <c r="P38" s="67">
        <f>分析係数表!C41</f>
        <v>0.99990471917963208</v>
      </c>
      <c r="Q38" s="73">
        <f t="shared" si="4"/>
        <v>0.19205487727267664</v>
      </c>
      <c r="R38" s="74">
        <v>0.19640224759757649</v>
      </c>
      <c r="S38" s="75">
        <f t="shared" si="5"/>
        <v>0.2002737534704275</v>
      </c>
      <c r="T38" s="76">
        <f>分析係数表!F41</f>
        <v>0.55239581515617808</v>
      </c>
      <c r="U38" s="77">
        <f t="shared" si="6"/>
        <v>0.11063038330268425</v>
      </c>
      <c r="V38" s="78">
        <f>分析係数表!D41</f>
        <v>0.13408593365801039</v>
      </c>
      <c r="W38" s="79">
        <f t="shared" si="7"/>
        <v>0</v>
      </c>
      <c r="X38" s="67">
        <f>分析係数表!E41</f>
        <v>0.12882910036962419</v>
      </c>
      <c r="Y38" s="80">
        <f t="shared" si="8"/>
        <v>0</v>
      </c>
    </row>
    <row r="39" spans="1:25" x14ac:dyDescent="0.15">
      <c r="A39" s="6" t="s">
        <v>51</v>
      </c>
      <c r="B39" s="5" t="s">
        <v>363</v>
      </c>
      <c r="C39" s="81"/>
      <c r="D39" s="98">
        <f>投入係数表!AN39</f>
        <v>0</v>
      </c>
      <c r="E39" s="101">
        <f t="shared" si="9"/>
        <v>0</v>
      </c>
      <c r="F39" s="76">
        <f>分析係数表!C42</f>
        <v>0.63104308840742951</v>
      </c>
      <c r="G39" s="101">
        <f>E39*F39</f>
        <v>0</v>
      </c>
      <c r="H39" s="101">
        <v>1.3478661201941496E-2</v>
      </c>
      <c r="I39" s="101">
        <f>C39+H39</f>
        <v>1.3478661201941496E-2</v>
      </c>
      <c r="J39" s="76">
        <f>分析係数表!G42</f>
        <v>0.48778127268328092</v>
      </c>
      <c r="K39" s="102">
        <f>I39*J39</f>
        <v>6.5746385151497838E-3</v>
      </c>
      <c r="L39" s="70"/>
      <c r="M39" s="71"/>
      <c r="N39" s="72">
        <f>分析係数表!H42</f>
        <v>1.0655104073296274E-2</v>
      </c>
      <c r="O39" s="73">
        <f t="shared" si="3"/>
        <v>4.9230622928790629E-2</v>
      </c>
      <c r="P39" s="67">
        <f>分析係数表!C42</f>
        <v>0.63104308840742951</v>
      </c>
      <c r="Q39" s="73">
        <f>O39*P39</f>
        <v>3.106664433720565E-2</v>
      </c>
      <c r="R39" s="74">
        <v>3.3859475714168481E-2</v>
      </c>
      <c r="S39" s="75">
        <f>I39+R39</f>
        <v>4.7338136916109975E-2</v>
      </c>
      <c r="T39" s="76">
        <f>分析係数表!F42</f>
        <v>0.56029864159552034</v>
      </c>
      <c r="U39" s="77">
        <f>S39*T39</f>
        <v>2.6523493809759175E-2</v>
      </c>
      <c r="V39" s="78">
        <f>分析係数表!D42</f>
        <v>0.23200027651999586</v>
      </c>
      <c r="W39" s="79">
        <f>ROUND(S39*V39,0)</f>
        <v>0</v>
      </c>
      <c r="X39" s="67">
        <f>分析係数表!E42</f>
        <v>0.19107531713387024</v>
      </c>
      <c r="Y39" s="80">
        <f>ROUND(S39*X39,0)</f>
        <v>0</v>
      </c>
    </row>
    <row r="40" spans="1:25" x14ac:dyDescent="0.15">
      <c r="A40" s="6" t="s">
        <v>192</v>
      </c>
      <c r="B40" s="5" t="s">
        <v>41</v>
      </c>
      <c r="C40" s="81"/>
      <c r="D40" s="98">
        <f>投入係数表!AN40</f>
        <v>0</v>
      </c>
      <c r="E40" s="101">
        <f t="shared" si="9"/>
        <v>0</v>
      </c>
      <c r="F40" s="76">
        <f>分析係数表!C43</f>
        <v>0.62059958859811692</v>
      </c>
      <c r="G40" s="101">
        <f>E40*F40</f>
        <v>0</v>
      </c>
      <c r="H40" s="101">
        <v>0.80124772788606624</v>
      </c>
      <c r="I40" s="101">
        <f>C40+H40</f>
        <v>0.80124772788606624</v>
      </c>
      <c r="J40" s="76">
        <f>分析係数表!G43</f>
        <v>0.36935703048307378</v>
      </c>
      <c r="K40" s="102">
        <f>I40*J40</f>
        <v>0.29594648145330738</v>
      </c>
      <c r="L40" s="70"/>
      <c r="M40" s="71"/>
      <c r="N40" s="72">
        <f>分析係数表!H43</f>
        <v>1.5056593096551102E-2</v>
      </c>
      <c r="O40" s="73">
        <f t="shared" si="3"/>
        <v>6.9567171960923602E-2</v>
      </c>
      <c r="P40" s="67">
        <f>分析係数表!C43</f>
        <v>0.62059958859811692</v>
      </c>
      <c r="Q40" s="73">
        <f>O40*P40</f>
        <v>4.3173358298883642E-2</v>
      </c>
      <c r="R40" s="74">
        <v>0.17384575719061077</v>
      </c>
      <c r="S40" s="75">
        <f>I40+R40</f>
        <v>0.97509348507667704</v>
      </c>
      <c r="T40" s="76">
        <f>分析係数表!F43</f>
        <v>0.6240370889543333</v>
      </c>
      <c r="U40" s="77">
        <f>S40*T40</f>
        <v>0.60849449988558513</v>
      </c>
      <c r="V40" s="78">
        <f>分析係数表!D43</f>
        <v>0.12357626341216665</v>
      </c>
      <c r="W40" s="79">
        <f>ROUND(S40*V40,0)</f>
        <v>0</v>
      </c>
      <c r="X40" s="67">
        <f>分析係数表!E43</f>
        <v>9.9504023114151852E-2</v>
      </c>
      <c r="Y40" s="80">
        <f>ROUND(S40*X40,0)</f>
        <v>0</v>
      </c>
    </row>
    <row r="41" spans="1:25" x14ac:dyDescent="0.15">
      <c r="A41" s="6" t="s">
        <v>337</v>
      </c>
      <c r="B41" s="5" t="s">
        <v>42</v>
      </c>
      <c r="C41" s="154"/>
      <c r="D41" s="98">
        <f>投入係数表!AN41</f>
        <v>0</v>
      </c>
      <c r="E41" s="101">
        <f t="shared" si="9"/>
        <v>0</v>
      </c>
      <c r="F41" s="76">
        <f>分析係数表!C44</f>
        <v>0.64669075076632776</v>
      </c>
      <c r="G41" s="101">
        <f>E41*F41</f>
        <v>0</v>
      </c>
      <c r="H41" s="101">
        <v>7.5377793344786745E-3</v>
      </c>
      <c r="I41" s="101">
        <f>C41+H41</f>
        <v>7.5377793344786745E-3</v>
      </c>
      <c r="J41" s="76">
        <f>分析係数表!G44</f>
        <v>0.2706786499583716</v>
      </c>
      <c r="K41" s="102">
        <f>I41*J41</f>
        <v>2.0403159339408001E-3</v>
      </c>
      <c r="L41" s="70"/>
      <c r="M41" s="71"/>
      <c r="N41" s="72">
        <f>分析係数表!H44</f>
        <v>0.11660878839741158</v>
      </c>
      <c r="O41" s="73">
        <f t="shared" si="3"/>
        <v>0.53877683899526185</v>
      </c>
      <c r="P41" s="67">
        <f>分析係数表!C44</f>
        <v>0.64669075076632776</v>
      </c>
      <c r="Q41" s="73">
        <f>O41*P41</f>
        <v>0.34842199850535477</v>
      </c>
      <c r="R41" s="74">
        <v>0.35491823419629798</v>
      </c>
      <c r="S41" s="75">
        <f>I41+R41</f>
        <v>0.36245601353077667</v>
      </c>
      <c r="T41" s="76">
        <f>分析係数表!F44</f>
        <v>0.52072668274875644</v>
      </c>
      <c r="U41" s="77">
        <f>S41*T41</f>
        <v>0.18874051756821972</v>
      </c>
      <c r="V41" s="78">
        <f>分析係数表!D44</f>
        <v>0.15730632111521464</v>
      </c>
      <c r="W41" s="79">
        <f>ROUND(S41*V41,0)</f>
        <v>0</v>
      </c>
      <c r="X41" s="67">
        <f>分析係数表!E44</f>
        <v>0.11255043442990414</v>
      </c>
      <c r="Y41" s="80">
        <f>ROUND(S41*X41,0)</f>
        <v>0</v>
      </c>
    </row>
    <row r="42" spans="1:25" x14ac:dyDescent="0.15">
      <c r="A42" s="6" t="s">
        <v>338</v>
      </c>
      <c r="B42" s="5" t="s">
        <v>276</v>
      </c>
      <c r="C42" s="190">
        <f>最終需要_まとめ!C43</f>
        <v>100</v>
      </c>
      <c r="D42" s="98">
        <f>投入係数表!AN42</f>
        <v>0</v>
      </c>
      <c r="E42" s="101">
        <f t="shared" si="9"/>
        <v>0</v>
      </c>
      <c r="F42" s="76">
        <f>分析係数表!C45</f>
        <v>1</v>
      </c>
      <c r="G42" s="101">
        <f>E42*F42</f>
        <v>0</v>
      </c>
      <c r="H42" s="101">
        <v>5.120915007087834E-2</v>
      </c>
      <c r="I42" s="101">
        <f>C42+H42</f>
        <v>100.05120915007087</v>
      </c>
      <c r="J42" s="76">
        <f>分析係数表!G45</f>
        <v>0</v>
      </c>
      <c r="K42" s="102">
        <f>I42*J42</f>
        <v>0</v>
      </c>
      <c r="L42" s="70"/>
      <c r="M42" s="71"/>
      <c r="N42" s="72">
        <f>分析係数表!H45</f>
        <v>0</v>
      </c>
      <c r="O42" s="73">
        <f t="shared" si="3"/>
        <v>0</v>
      </c>
      <c r="P42" s="67">
        <f>分析係数表!C45</f>
        <v>1</v>
      </c>
      <c r="Q42" s="73">
        <f>O42*P42</f>
        <v>0</v>
      </c>
      <c r="R42" s="74">
        <v>6.0674184064113488E-3</v>
      </c>
      <c r="S42" s="75">
        <f>I42+R42</f>
        <v>100.05727656847729</v>
      </c>
      <c r="T42" s="76">
        <f>分析係数表!F45</f>
        <v>0</v>
      </c>
      <c r="U42" s="77">
        <f>S42*T42</f>
        <v>0</v>
      </c>
      <c r="V42" s="78">
        <f>分析係数表!D45</f>
        <v>0</v>
      </c>
      <c r="W42" s="79">
        <f>ROUND(S42*V42,0)</f>
        <v>0</v>
      </c>
      <c r="X42" s="67">
        <f>分析係数表!E45</f>
        <v>0</v>
      </c>
      <c r="Y42" s="80">
        <f>ROUND(S42*X42,0)</f>
        <v>0</v>
      </c>
    </row>
    <row r="43" spans="1:25" x14ac:dyDescent="0.15">
      <c r="A43" s="6" t="s">
        <v>339</v>
      </c>
      <c r="B43" s="5" t="s">
        <v>277</v>
      </c>
      <c r="C43" s="81"/>
      <c r="D43" s="98">
        <f>投入係数表!AN43</f>
        <v>5.4942036151859789E-5</v>
      </c>
      <c r="E43" s="101">
        <f t="shared" si="9"/>
        <v>5.494203615185979E-3</v>
      </c>
      <c r="F43" s="76">
        <f>分析係数表!C46</f>
        <v>0.9523590920683499</v>
      </c>
      <c r="G43" s="101">
        <f>E43*F43</f>
        <v>5.2324547665971643E-3</v>
      </c>
      <c r="H43" s="101">
        <v>5.2142022031376266E-2</v>
      </c>
      <c r="I43" s="101">
        <f>C43+H43</f>
        <v>5.2142022031376266E-2</v>
      </c>
      <c r="J43" s="76">
        <f>分析係数表!G46</f>
        <v>9.2904052538843509E-3</v>
      </c>
      <c r="K43" s="102">
        <f>I43*J43</f>
        <v>4.8442051542845166E-4</v>
      </c>
      <c r="L43" s="70"/>
      <c r="M43" s="71"/>
      <c r="N43" s="72">
        <f>分析係数表!H46</f>
        <v>3.275825467872984E-5</v>
      </c>
      <c r="O43" s="73">
        <f t="shared" si="3"/>
        <v>1.5135556375611551E-4</v>
      </c>
      <c r="P43" s="67">
        <f>分析係数表!C46</f>
        <v>0.9523590920683499</v>
      </c>
      <c r="Q43" s="73">
        <f>O43*P43</f>
        <v>1.4414484727826742E-4</v>
      </c>
      <c r="R43" s="74">
        <v>5.1924543515691358E-3</v>
      </c>
      <c r="S43" s="75">
        <f>I43+R43</f>
        <v>5.73344763829454E-2</v>
      </c>
      <c r="T43" s="76">
        <f>分析係数表!F46</f>
        <v>0.3134710876181323</v>
      </c>
      <c r="U43" s="77">
        <f>S43*T43</f>
        <v>1.7972700669778015E-2</v>
      </c>
      <c r="V43" s="78">
        <f>分析係数表!D46</f>
        <v>5.552885898873405E-3</v>
      </c>
      <c r="W43" s="79">
        <f>ROUND(S43*V43,0)</f>
        <v>0</v>
      </c>
      <c r="X43" s="67">
        <f>分析係数表!E46</f>
        <v>1.6017940092904054E-2</v>
      </c>
      <c r="Y43" s="80">
        <f>ROUND(S43*X43,0)</f>
        <v>0</v>
      </c>
    </row>
    <row r="44" spans="1:25" x14ac:dyDescent="0.15">
      <c r="A44" s="183">
        <v>40</v>
      </c>
      <c r="B44" s="12" t="s">
        <v>148</v>
      </c>
      <c r="C44" s="187">
        <f>SUM(C5:C43)</f>
        <v>100</v>
      </c>
      <c r="D44" s="99">
        <f>投入係数表!AN44</f>
        <v>1</v>
      </c>
      <c r="E44" s="87">
        <f>SUM(E5:E43)</f>
        <v>100.00000000000001</v>
      </c>
      <c r="F44" s="89">
        <f>分析係数表!C47</f>
        <v>0.46786164393083407</v>
      </c>
      <c r="G44" s="87">
        <f>SUM(G5:G43)</f>
        <v>22.46280854907285</v>
      </c>
      <c r="H44" s="87">
        <f>SUM(H5:H43)</f>
        <v>27.188053496866416</v>
      </c>
      <c r="I44" s="87">
        <f>SUM(I5:I43)</f>
        <v>127.18805349686642</v>
      </c>
      <c r="J44" s="89">
        <f>分析係数表!G47</f>
        <v>0.21497759441460212</v>
      </c>
      <c r="K44" s="103">
        <f>SUM(K5:K43)</f>
        <v>7.1559824869131807</v>
      </c>
      <c r="L44" s="85">
        <f>最終需要_まとめ!$L$34</f>
        <v>0.64566666666666661</v>
      </c>
      <c r="M44" s="82">
        <f>K44*L44</f>
        <v>4.6203793590502764</v>
      </c>
      <c r="N44" s="86">
        <f>分析係数表!H47</f>
        <v>1</v>
      </c>
      <c r="O44" s="87">
        <f>SUM(O5:O43)</f>
        <v>4.6203793590502764</v>
      </c>
      <c r="P44" s="83">
        <f>分析係数表!C47</f>
        <v>0.46786164393083407</v>
      </c>
      <c r="Q44" s="87">
        <f>SUM(Q5:Q43)</f>
        <v>2.96713093103982</v>
      </c>
      <c r="R44" s="82">
        <f>SUM(R5:R43)</f>
        <v>3.5600195299952726</v>
      </c>
      <c r="S44" s="88">
        <f>SUM(S5:S43)</f>
        <v>130.7480730268617</v>
      </c>
      <c r="T44" s="89">
        <f>分析係数表!F47</f>
        <v>0.45241141751681985</v>
      </c>
      <c r="U44" s="90">
        <f>SUM(U5:U43)</f>
        <v>14.995955399865137</v>
      </c>
      <c r="V44" s="91">
        <f>分析係数表!D47</f>
        <v>5.5289104631778725E-2</v>
      </c>
      <c r="W44" s="92">
        <f>SUM(W5:W43)</f>
        <v>1</v>
      </c>
      <c r="X44" s="83">
        <f>分析係数表!E47</f>
        <v>4.6297221440055228E-2</v>
      </c>
      <c r="Y44" s="93">
        <f>SUM(Y5:Y43)</f>
        <v>1</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26" activePane="bottomRight" state="frozen"/>
      <selection pane="topRight" activeCell="C1" sqref="C1"/>
      <selection pane="bottomLeft" activeCell="A5" sqref="A5"/>
      <selection pane="bottomRight" activeCell="N3" sqref="N3"/>
    </sheetView>
  </sheetViews>
  <sheetFormatPr defaultColWidth="8.875" defaultRowHeight="11.25" x14ac:dyDescent="0.15"/>
  <cols>
    <col min="1" max="1" width="3" style="3" customWidth="1"/>
    <col min="2" max="2" width="19.125" style="3" customWidth="1"/>
    <col min="3" max="3" width="9.375" style="3" customWidth="1"/>
    <col min="4" max="4" width="8.875" style="3" customWidth="1"/>
    <col min="5" max="5" width="9" style="3" customWidth="1"/>
    <col min="6" max="16384" width="8.875" style="3"/>
  </cols>
  <sheetData>
    <row r="1" spans="1:25" ht="13.5" x14ac:dyDescent="0.15">
      <c r="B1" s="52" t="s">
        <v>340</v>
      </c>
      <c r="C1" s="53"/>
      <c r="D1" s="53"/>
      <c r="E1" s="53"/>
      <c r="F1" s="54"/>
      <c r="G1" s="461" t="s">
        <v>609</v>
      </c>
      <c r="H1" s="365"/>
      <c r="I1" s="365"/>
    </row>
    <row r="2" spans="1:25" x14ac:dyDescent="0.15">
      <c r="B2" s="3" t="s">
        <v>281</v>
      </c>
      <c r="S2" s="3" t="s">
        <v>150</v>
      </c>
      <c r="U2" s="55" t="s">
        <v>207</v>
      </c>
      <c r="W2" s="3" t="s">
        <v>127</v>
      </c>
      <c r="Y2" s="3" t="s">
        <v>151</v>
      </c>
    </row>
    <row r="3" spans="1:25" ht="45" x14ac:dyDescent="0.15">
      <c r="B3" s="56"/>
      <c r="C3" s="57" t="s">
        <v>225</v>
      </c>
      <c r="D3" s="57" t="s">
        <v>350</v>
      </c>
      <c r="E3" s="57" t="s">
        <v>140</v>
      </c>
      <c r="F3" s="57" t="s">
        <v>545</v>
      </c>
      <c r="G3" s="57" t="s">
        <v>352</v>
      </c>
      <c r="H3" s="57" t="s">
        <v>141</v>
      </c>
      <c r="I3" s="57" t="s">
        <v>142</v>
      </c>
      <c r="J3" s="57" t="s">
        <v>143</v>
      </c>
      <c r="K3" s="58" t="s">
        <v>144</v>
      </c>
      <c r="L3" s="57" t="s">
        <v>546</v>
      </c>
      <c r="M3" s="57" t="s">
        <v>145</v>
      </c>
      <c r="N3" s="57" t="s">
        <v>70</v>
      </c>
      <c r="O3" s="57" t="s">
        <v>145</v>
      </c>
      <c r="P3" s="57" t="s">
        <v>545</v>
      </c>
      <c r="Q3" s="57" t="s">
        <v>353</v>
      </c>
      <c r="R3" s="57" t="s">
        <v>146</v>
      </c>
      <c r="S3" s="59" t="s">
        <v>147</v>
      </c>
      <c r="T3" s="57" t="s">
        <v>206</v>
      </c>
      <c r="U3" s="61" t="s">
        <v>207</v>
      </c>
      <c r="V3" s="60" t="s">
        <v>208</v>
      </c>
      <c r="W3" s="59" t="s">
        <v>152</v>
      </c>
      <c r="X3" s="57" t="s">
        <v>153</v>
      </c>
      <c r="Y3" s="61" t="s">
        <v>154</v>
      </c>
    </row>
    <row r="4" spans="1:25" ht="21" x14ac:dyDescent="0.15">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15">
      <c r="A5" s="4" t="s">
        <v>261</v>
      </c>
      <c r="B5" s="5" t="s">
        <v>262</v>
      </c>
      <c r="C5" s="81"/>
      <c r="D5" s="98">
        <f>投入係数表!AO5</f>
        <v>0</v>
      </c>
      <c r="E5" s="101">
        <f>$C$43*D5</f>
        <v>0</v>
      </c>
      <c r="F5" s="76">
        <f>分析係数表!C8</f>
        <v>0.17777947964604235</v>
      </c>
      <c r="G5" s="101">
        <f t="shared" ref="G5:G38" si="0">E5*F5</f>
        <v>0</v>
      </c>
      <c r="H5" s="101">
        <f t="array" ref="H5:H43">MMULT(逆行列係数!C5:AO43,'39'!G5:G43)</f>
        <v>4.835829091100606E-3</v>
      </c>
      <c r="I5" s="101">
        <f t="shared" ref="I5:I38" si="1">C5+H5</f>
        <v>4.835829091100606E-3</v>
      </c>
      <c r="J5" s="76">
        <f>分析係数表!G8</f>
        <v>0.11983669088190757</v>
      </c>
      <c r="K5" s="102">
        <f t="shared" ref="K5:K38" si="2">I5*J5</f>
        <v>5.7950975594795937E-4</v>
      </c>
      <c r="L5" s="70" t="s">
        <v>175</v>
      </c>
      <c r="M5" s="71" t="s">
        <v>175</v>
      </c>
      <c r="N5" s="72">
        <f>分析係数表!H8</f>
        <v>9.9318531954874535E-3</v>
      </c>
      <c r="O5" s="73">
        <f t="shared" ref="O5:O43" si="3">$M$44*N5</f>
        <v>9.0826821530675519E-2</v>
      </c>
      <c r="P5" s="67">
        <f>分析係数表!C8</f>
        <v>0.17777947964604235</v>
      </c>
      <c r="Q5" s="73">
        <f t="shared" ref="Q5:Q38" si="4">O5*P5</f>
        <v>1.6147145069627448E-2</v>
      </c>
      <c r="R5" s="74">
        <f t="array" ref="R5:R43">MMULT(逆行列係数!C5:AO43,'39'!Q5:Q43)</f>
        <v>2.7291325977806122E-2</v>
      </c>
      <c r="S5" s="75">
        <f t="shared" ref="S5:S38" si="5">I5+R5</f>
        <v>3.2127155068906732E-2</v>
      </c>
      <c r="T5" s="76">
        <f>分析係数表!F8</f>
        <v>0.45371949933871308</v>
      </c>
      <c r="U5" s="77">
        <f t="shared" ref="U5:U38" si="6">S5*T5</f>
        <v>1.4576716713041562E-2</v>
      </c>
      <c r="V5" s="78">
        <f>分析係数表!D8</f>
        <v>0.19702516723850416</v>
      </c>
      <c r="W5" s="158">
        <f t="shared" ref="W5:W38" si="7">ROUND(S5*V5,0)</f>
        <v>0</v>
      </c>
      <c r="X5" s="67">
        <f>分析係数表!E8</f>
        <v>0.1081443713940695</v>
      </c>
      <c r="Y5" s="157">
        <f t="shared" ref="Y5:Y38" si="8">ROUND(S5*X5,0)</f>
        <v>0</v>
      </c>
    </row>
    <row r="6" spans="1:25" x14ac:dyDescent="0.15">
      <c r="A6" s="6" t="s">
        <v>217</v>
      </c>
      <c r="B6" s="5" t="s">
        <v>263</v>
      </c>
      <c r="C6" s="81"/>
      <c r="D6" s="98">
        <f>投入係数表!AO6</f>
        <v>0</v>
      </c>
      <c r="E6" s="101">
        <f t="shared" ref="E6:E43" si="9">$C$43*D6</f>
        <v>0</v>
      </c>
      <c r="F6" s="76">
        <f>分析係数表!C9</f>
        <v>0.42124201973302378</v>
      </c>
      <c r="G6" s="101">
        <f t="shared" si="0"/>
        <v>0</v>
      </c>
      <c r="H6" s="101">
        <v>2.4402994290377161E-2</v>
      </c>
      <c r="I6" s="101">
        <f t="shared" si="1"/>
        <v>2.4402994290377161E-2</v>
      </c>
      <c r="J6" s="76">
        <f>分析係数表!G9</f>
        <v>0.24981720692176457</v>
      </c>
      <c r="K6" s="102">
        <f t="shared" si="2"/>
        <v>6.0962878741497905E-3</v>
      </c>
      <c r="L6" s="70"/>
      <c r="M6" s="71"/>
      <c r="N6" s="72">
        <f>分析係数表!H9</f>
        <v>5.1224917855464795E-4</v>
      </c>
      <c r="O6" s="73">
        <f t="shared" si="3"/>
        <v>4.6845199787042017E-3</v>
      </c>
      <c r="P6" s="67">
        <f>分析係数表!C9</f>
        <v>0.42124201973302378</v>
      </c>
      <c r="Q6" s="73">
        <f t="shared" si="4"/>
        <v>1.9733166573090593E-3</v>
      </c>
      <c r="R6" s="74">
        <v>2.6105342800063921E-3</v>
      </c>
      <c r="S6" s="75">
        <f t="shared" si="5"/>
        <v>2.7013528570383551E-2</v>
      </c>
      <c r="T6" s="76">
        <f>分析係数表!F9</f>
        <v>0.68072142334876917</v>
      </c>
      <c r="U6" s="77">
        <f t="shared" si="6"/>
        <v>1.8388687618104131E-2</v>
      </c>
      <c r="V6" s="78">
        <f>分析係数表!D9</f>
        <v>0.14428466975383866</v>
      </c>
      <c r="W6" s="158">
        <f t="shared" si="7"/>
        <v>0</v>
      </c>
      <c r="X6" s="67">
        <f>分析係数表!E9</f>
        <v>9.1640263222032656E-2</v>
      </c>
      <c r="Y6" s="157">
        <f t="shared" si="8"/>
        <v>0</v>
      </c>
    </row>
    <row r="7" spans="1:25" x14ac:dyDescent="0.15">
      <c r="A7" s="6" t="s">
        <v>218</v>
      </c>
      <c r="B7" s="5" t="s">
        <v>264</v>
      </c>
      <c r="C7" s="81"/>
      <c r="D7" s="98">
        <f>投入係数表!AO7</f>
        <v>0</v>
      </c>
      <c r="E7" s="101">
        <f t="shared" si="9"/>
        <v>0</v>
      </c>
      <c r="F7" s="76">
        <f>分析係数表!C10</f>
        <v>0.36396764732023823</v>
      </c>
      <c r="G7" s="101">
        <f t="shared" si="0"/>
        <v>0</v>
      </c>
      <c r="H7" s="101">
        <v>3.3246426143792663E-3</v>
      </c>
      <c r="I7" s="101">
        <f t="shared" si="1"/>
        <v>3.3246426143792663E-3</v>
      </c>
      <c r="J7" s="76">
        <f>分析係数表!G10</f>
        <v>0.17997125059894586</v>
      </c>
      <c r="K7" s="102">
        <f t="shared" si="2"/>
        <v>5.9834008910438548E-4</v>
      </c>
      <c r="L7" s="70"/>
      <c r="M7" s="71"/>
      <c r="N7" s="72">
        <f>分析係数表!H10</f>
        <v>1.1645238378928864E-3</v>
      </c>
      <c r="O7" s="73">
        <f t="shared" si="3"/>
        <v>1.0649573318358269E-2</v>
      </c>
      <c r="P7" s="67">
        <f>分析係数表!C10</f>
        <v>0.36396764732023823</v>
      </c>
      <c r="Q7" s="73">
        <f t="shared" si="4"/>
        <v>3.8761001456472416E-3</v>
      </c>
      <c r="R7" s="74">
        <v>7.9222458667100159E-3</v>
      </c>
      <c r="S7" s="75">
        <f t="shared" si="5"/>
        <v>1.1246888481089283E-2</v>
      </c>
      <c r="T7" s="76">
        <f>分析係数表!F10</f>
        <v>0.526018207954001</v>
      </c>
      <c r="U7" s="77">
        <f t="shared" si="6"/>
        <v>5.9160681238810808E-3</v>
      </c>
      <c r="V7" s="78">
        <f>分析係数表!D10</f>
        <v>9.5927168183996173E-2</v>
      </c>
      <c r="W7" s="158">
        <f t="shared" si="7"/>
        <v>0</v>
      </c>
      <c r="X7" s="67">
        <f>分析係数表!E10</f>
        <v>2.9611883085769047E-2</v>
      </c>
      <c r="Y7" s="157">
        <f t="shared" si="8"/>
        <v>0</v>
      </c>
    </row>
    <row r="8" spans="1:25" x14ac:dyDescent="0.15">
      <c r="A8" s="6" t="s">
        <v>219</v>
      </c>
      <c r="B8" s="5" t="s">
        <v>27</v>
      </c>
      <c r="C8" s="81"/>
      <c r="D8" s="98">
        <f>投入係数表!AO8</f>
        <v>1.6017940092904052E-4</v>
      </c>
      <c r="E8" s="101">
        <f t="shared" si="9"/>
        <v>1.6017940092904054E-2</v>
      </c>
      <c r="F8" s="76">
        <f>分析係数表!C11</f>
        <v>1.3444674968404846E-2</v>
      </c>
      <c r="G8" s="101">
        <f t="shared" si="0"/>
        <v>2.1535599821247552E-4</v>
      </c>
      <c r="H8" s="101">
        <v>8.6845275643269767E-3</v>
      </c>
      <c r="I8" s="101">
        <f t="shared" si="1"/>
        <v>8.6845275643269767E-3</v>
      </c>
      <c r="J8" s="76">
        <f>分析係数表!G11</f>
        <v>0.34123955862637928</v>
      </c>
      <c r="K8" s="102">
        <f t="shared" si="2"/>
        <v>2.9635043529295624E-3</v>
      </c>
      <c r="L8" s="70"/>
      <c r="M8" s="71"/>
      <c r="N8" s="72">
        <f>分析係数表!H11</f>
        <v>-1.9911880294914216E-5</v>
      </c>
      <c r="O8" s="73">
        <f t="shared" si="3"/>
        <v>-1.8209419352956775E-4</v>
      </c>
      <c r="P8" s="67">
        <f>分析係数表!C11</f>
        <v>1.3444674968404846E-2</v>
      </c>
      <c r="Q8" s="73">
        <f t="shared" si="4"/>
        <v>-2.4481972456388473E-6</v>
      </c>
      <c r="R8" s="74">
        <v>8.753873519897112E-3</v>
      </c>
      <c r="S8" s="75">
        <f t="shared" si="5"/>
        <v>1.7438401084224089E-2</v>
      </c>
      <c r="T8" s="76">
        <f>分析係数表!F11</f>
        <v>0.57409508095287198</v>
      </c>
      <c r="U8" s="77">
        <f t="shared" si="6"/>
        <v>1.0011300282136279E-2</v>
      </c>
      <c r="V8" s="78">
        <f>分析係数表!D11</f>
        <v>2.1656182324430236E-2</v>
      </c>
      <c r="W8" s="158">
        <f t="shared" si="7"/>
        <v>0</v>
      </c>
      <c r="X8" s="67">
        <f>分析係数表!E11</f>
        <v>1.1962462617304321E-2</v>
      </c>
      <c r="Y8" s="157">
        <f t="shared" si="8"/>
        <v>0</v>
      </c>
    </row>
    <row r="9" spans="1:25" x14ac:dyDescent="0.15">
      <c r="A9" s="6" t="s">
        <v>220</v>
      </c>
      <c r="B9" s="5" t="s">
        <v>188</v>
      </c>
      <c r="C9" s="81"/>
      <c r="D9" s="98">
        <f>投入係数表!AO9</f>
        <v>2.3492978802925942E-3</v>
      </c>
      <c r="E9" s="101">
        <f t="shared" si="9"/>
        <v>0.23492978802925943</v>
      </c>
      <c r="F9" s="76">
        <f>分析係数表!C12</f>
        <v>0.28285269962977577</v>
      </c>
      <c r="G9" s="101">
        <f t="shared" si="0"/>
        <v>6.6450524767527011E-2</v>
      </c>
      <c r="H9" s="101">
        <v>8.2496899381701433E-2</v>
      </c>
      <c r="I9" s="101">
        <f t="shared" si="1"/>
        <v>8.2496899381701433E-2</v>
      </c>
      <c r="J9" s="76">
        <f>分析係数表!G12</f>
        <v>0.13743688539340115</v>
      </c>
      <c r="K9" s="102">
        <f t="shared" si="2"/>
        <v>1.1338116905633846E-2</v>
      </c>
      <c r="L9" s="70"/>
      <c r="M9" s="71"/>
      <c r="N9" s="72">
        <f>分析係数表!H12</f>
        <v>7.6503049889858399E-2</v>
      </c>
      <c r="O9" s="73">
        <f t="shared" si="3"/>
        <v>0.69962057655620646</v>
      </c>
      <c r="P9" s="67">
        <f>分析係数表!C12</f>
        <v>0.28285269962977577</v>
      </c>
      <c r="Q9" s="73">
        <f t="shared" si="4"/>
        <v>0.19788956879546321</v>
      </c>
      <c r="R9" s="74">
        <v>0.24094310669474686</v>
      </c>
      <c r="S9" s="75">
        <f t="shared" si="5"/>
        <v>0.32344000607644829</v>
      </c>
      <c r="T9" s="76">
        <f>分析係数表!F12</f>
        <v>0.33885954419874881</v>
      </c>
      <c r="U9" s="77">
        <f t="shared" si="6"/>
        <v>0.10960073303470581</v>
      </c>
      <c r="V9" s="78">
        <f>分析係数表!D12</f>
        <v>4.3897068941791663E-2</v>
      </c>
      <c r="W9" s="158">
        <f t="shared" si="7"/>
        <v>0</v>
      </c>
      <c r="X9" s="67">
        <f>分析係数表!E12</f>
        <v>4.5190587587725331E-2</v>
      </c>
      <c r="Y9" s="157">
        <f t="shared" si="8"/>
        <v>0</v>
      </c>
    </row>
    <row r="10" spans="1:25" x14ac:dyDescent="0.15">
      <c r="A10" s="6" t="s">
        <v>221</v>
      </c>
      <c r="B10" s="5" t="s">
        <v>28</v>
      </c>
      <c r="C10" s="81"/>
      <c r="D10" s="98">
        <f>投入係数表!AO10</f>
        <v>5.0723476960862837E-3</v>
      </c>
      <c r="E10" s="101">
        <f t="shared" si="9"/>
        <v>0.50723476960862834</v>
      </c>
      <c r="F10" s="76">
        <f>分析係数表!C13</f>
        <v>8.2857707463935726E-2</v>
      </c>
      <c r="G10" s="101">
        <f t="shared" si="0"/>
        <v>4.2028310155768564E-2</v>
      </c>
      <c r="H10" s="101">
        <v>5.4083348973264909E-2</v>
      </c>
      <c r="I10" s="101">
        <f t="shared" si="1"/>
        <v>5.4083348973264909E-2</v>
      </c>
      <c r="J10" s="76">
        <f>分析係数表!G13</f>
        <v>0.24536311575828371</v>
      </c>
      <c r="K10" s="102">
        <f t="shared" si="2"/>
        <v>1.3270059014722852E-2</v>
      </c>
      <c r="L10" s="70"/>
      <c r="M10" s="71"/>
      <c r="N10" s="72">
        <f>分析係数表!H13</f>
        <v>1.5229376832013421E-2</v>
      </c>
      <c r="O10" s="73">
        <f t="shared" si="3"/>
        <v>0.13927268801890486</v>
      </c>
      <c r="P10" s="67">
        <f>分析係数表!C13</f>
        <v>8.2857707463935726E-2</v>
      </c>
      <c r="Q10" s="73">
        <f t="shared" si="4"/>
        <v>1.1539815641586404E-2</v>
      </c>
      <c r="R10" s="74">
        <v>1.2779776540150596E-2</v>
      </c>
      <c r="S10" s="75">
        <f t="shared" si="5"/>
        <v>6.68631255134155E-2</v>
      </c>
      <c r="T10" s="76">
        <f>分析係数表!F13</f>
        <v>0.38525314111513148</v>
      </c>
      <c r="U10" s="77">
        <f t="shared" si="6"/>
        <v>2.575922912881861E-2</v>
      </c>
      <c r="V10" s="78">
        <f>分析係数表!D13</f>
        <v>0.14541724835465397</v>
      </c>
      <c r="W10" s="158">
        <f t="shared" si="7"/>
        <v>0</v>
      </c>
      <c r="X10" s="67">
        <f>分析係数表!E13</f>
        <v>0.13461921992079545</v>
      </c>
      <c r="Y10" s="157">
        <f t="shared" si="8"/>
        <v>0</v>
      </c>
    </row>
    <row r="11" spans="1:25" x14ac:dyDescent="0.15">
      <c r="A11" s="6" t="s">
        <v>222</v>
      </c>
      <c r="B11" s="5" t="s">
        <v>265</v>
      </c>
      <c r="C11" s="81"/>
      <c r="D11" s="98">
        <f>投入係数表!AO11</f>
        <v>0.10449036253937743</v>
      </c>
      <c r="E11" s="101">
        <f t="shared" si="9"/>
        <v>10.449036253937743</v>
      </c>
      <c r="F11" s="76">
        <f>分析係数表!C14</f>
        <v>0.18904232356765083</v>
      </c>
      <c r="G11" s="101">
        <f t="shared" si="0"/>
        <v>1.9753100924870131</v>
      </c>
      <c r="H11" s="101">
        <v>2.1623712547360694</v>
      </c>
      <c r="I11" s="101">
        <f t="shared" si="1"/>
        <v>2.1623712547360694</v>
      </c>
      <c r="J11" s="76">
        <f>分析係数表!G14</f>
        <v>0.16324783844948645</v>
      </c>
      <c r="K11" s="102">
        <f t="shared" si="2"/>
        <v>0.3530024332609672</v>
      </c>
      <c r="L11" s="70"/>
      <c r="M11" s="71"/>
      <c r="N11" s="72">
        <f>分析係数表!H14</f>
        <v>1.012936620163862E-3</v>
      </c>
      <c r="O11" s="73">
        <f t="shared" si="3"/>
        <v>9.2633078450363986E-3</v>
      </c>
      <c r="P11" s="67">
        <f>分析係数表!C14</f>
        <v>0.18904232356765083</v>
      </c>
      <c r="Q11" s="73">
        <f t="shared" si="4"/>
        <v>1.7511572389481292E-3</v>
      </c>
      <c r="R11" s="74">
        <v>1.0117892884205155E-2</v>
      </c>
      <c r="S11" s="75">
        <f t="shared" si="5"/>
        <v>2.1724891476202743</v>
      </c>
      <c r="T11" s="76">
        <f>分析係数表!F14</f>
        <v>0.31391081065397786</v>
      </c>
      <c r="U11" s="77">
        <f t="shared" si="6"/>
        <v>0.68196782946644974</v>
      </c>
      <c r="V11" s="78">
        <f>分析係数表!D14</f>
        <v>4.3223756745778448E-2</v>
      </c>
      <c r="W11" s="158">
        <f t="shared" si="7"/>
        <v>0</v>
      </c>
      <c r="X11" s="67">
        <f>分析係数表!E14</f>
        <v>3.9473684210526314E-2</v>
      </c>
      <c r="Y11" s="157">
        <f t="shared" si="8"/>
        <v>0</v>
      </c>
    </row>
    <row r="12" spans="1:25" x14ac:dyDescent="0.15">
      <c r="A12" s="6" t="s">
        <v>223</v>
      </c>
      <c r="B12" s="5" t="s">
        <v>29</v>
      </c>
      <c r="C12" s="81"/>
      <c r="D12" s="98">
        <f>投入係数表!AO12</f>
        <v>7.8487906455229853E-3</v>
      </c>
      <c r="E12" s="101">
        <f t="shared" si="9"/>
        <v>0.7848790645522985</v>
      </c>
      <c r="F12" s="76">
        <f>分析係数表!C15</f>
        <v>0</v>
      </c>
      <c r="G12" s="101">
        <f t="shared" si="0"/>
        <v>0</v>
      </c>
      <c r="H12" s="101">
        <v>0</v>
      </c>
      <c r="I12" s="101">
        <f t="shared" si="1"/>
        <v>0</v>
      </c>
      <c r="J12" s="76">
        <f>分析係数表!G15</f>
        <v>9.5666650649677346E-2</v>
      </c>
      <c r="K12" s="102">
        <f t="shared" si="2"/>
        <v>0</v>
      </c>
      <c r="L12" s="70"/>
      <c r="M12" s="71"/>
      <c r="N12" s="72">
        <f>分析係数表!H15</f>
        <v>6.7799952404182908E-3</v>
      </c>
      <c r="O12" s="73">
        <f t="shared" si="3"/>
        <v>6.2003072896817814E-2</v>
      </c>
      <c r="P12" s="67">
        <f>分析係数表!C15</f>
        <v>0</v>
      </c>
      <c r="Q12" s="73">
        <f t="shared" si="4"/>
        <v>0</v>
      </c>
      <c r="R12" s="74">
        <v>0</v>
      </c>
      <c r="S12" s="75">
        <f t="shared" si="5"/>
        <v>0</v>
      </c>
      <c r="T12" s="76">
        <f>分析係数表!F15</f>
        <v>0.30441701456509634</v>
      </c>
      <c r="U12" s="77">
        <f t="shared" si="6"/>
        <v>0</v>
      </c>
      <c r="V12" s="78">
        <f>分析係数表!D15</f>
        <v>1.6382553541497664E-2</v>
      </c>
      <c r="W12" s="158">
        <f t="shared" si="7"/>
        <v>0</v>
      </c>
      <c r="X12" s="67">
        <f>分析係数表!E15</f>
        <v>1.4846335831041491E-2</v>
      </c>
      <c r="Y12" s="157">
        <f t="shared" si="8"/>
        <v>0</v>
      </c>
    </row>
    <row r="13" spans="1:25" x14ac:dyDescent="0.15">
      <c r="A13" s="6" t="s">
        <v>224</v>
      </c>
      <c r="B13" s="5" t="s">
        <v>30</v>
      </c>
      <c r="C13" s="81"/>
      <c r="D13" s="98">
        <f>投入係数表!AO13</f>
        <v>1.4896684286400768E-2</v>
      </c>
      <c r="E13" s="101">
        <f t="shared" si="9"/>
        <v>1.4896684286400768</v>
      </c>
      <c r="F13" s="76">
        <f>分析係数表!C16</f>
        <v>0.18624360370728099</v>
      </c>
      <c r="G13" s="101">
        <f t="shared" si="0"/>
        <v>0.27744121647889047</v>
      </c>
      <c r="H13" s="101">
        <v>0.36686448766288449</v>
      </c>
      <c r="I13" s="101">
        <f t="shared" si="1"/>
        <v>0.36686448766288449</v>
      </c>
      <c r="J13" s="76">
        <f>分析係数表!G16</f>
        <v>3.3443467200273011E-2</v>
      </c>
      <c r="K13" s="102">
        <f t="shared" si="2"/>
        <v>1.2269220460098641E-2</v>
      </c>
      <c r="L13" s="70"/>
      <c r="M13" s="71"/>
      <c r="N13" s="72">
        <f>分析係数表!H16</f>
        <v>1.544069969062719E-2</v>
      </c>
      <c r="O13" s="73">
        <f t="shared" si="3"/>
        <v>0.14120523607281546</v>
      </c>
      <c r="P13" s="67">
        <f>分析係数表!C16</f>
        <v>0.18624360370728099</v>
      </c>
      <c r="Q13" s="73">
        <f t="shared" si="4"/>
        <v>2.6298572028538501E-2</v>
      </c>
      <c r="R13" s="74">
        <v>4.8102614341004435E-2</v>
      </c>
      <c r="S13" s="75">
        <f t="shared" si="5"/>
        <v>0.41496710200388892</v>
      </c>
      <c r="T13" s="76">
        <f>分析係数表!F16</f>
        <v>0.28910915662276826</v>
      </c>
      <c r="U13" s="77">
        <f t="shared" si="6"/>
        <v>0.11997078888653857</v>
      </c>
      <c r="V13" s="78">
        <f>分析係数表!D16</f>
        <v>9.2295282857896288E-3</v>
      </c>
      <c r="W13" s="158">
        <f t="shared" si="7"/>
        <v>0</v>
      </c>
      <c r="X13" s="67">
        <f>分析係数表!E16</f>
        <v>8.9968511021142599E-3</v>
      </c>
      <c r="Y13" s="157">
        <f t="shared" si="8"/>
        <v>0</v>
      </c>
    </row>
    <row r="14" spans="1:25" x14ac:dyDescent="0.15">
      <c r="A14" s="6" t="s">
        <v>2</v>
      </c>
      <c r="B14" s="5" t="s">
        <v>360</v>
      </c>
      <c r="C14" s="81"/>
      <c r="D14" s="98">
        <f>投入係数表!AO14</f>
        <v>1.4362752949970635E-2</v>
      </c>
      <c r="E14" s="101">
        <f t="shared" si="9"/>
        <v>1.4362752949970634</v>
      </c>
      <c r="F14" s="76">
        <f>分析係数表!C17</f>
        <v>8.6758716707685424E-2</v>
      </c>
      <c r="G14" s="101">
        <f t="shared" si="0"/>
        <v>0.12460940143289753</v>
      </c>
      <c r="H14" s="101">
        <v>0.15325495024536029</v>
      </c>
      <c r="I14" s="101">
        <f t="shared" si="1"/>
        <v>0.15325495024536029</v>
      </c>
      <c r="J14" s="76">
        <f>分析係数表!G17</f>
        <v>0.21883055467982124</v>
      </c>
      <c r="K14" s="102">
        <f t="shared" si="2"/>
        <v>3.3536865769620595E-2</v>
      </c>
      <c r="L14" s="70"/>
      <c r="M14" s="71"/>
      <c r="N14" s="72">
        <f>分析係数表!H17</f>
        <v>2.866347284388861E-3</v>
      </c>
      <c r="O14" s="73">
        <f t="shared" si="3"/>
        <v>2.6212752858893421E-2</v>
      </c>
      <c r="P14" s="67">
        <f>分析係数表!C17</f>
        <v>8.6758716707685424E-2</v>
      </c>
      <c r="Q14" s="73">
        <f t="shared" si="4"/>
        <v>2.2741847994133054E-3</v>
      </c>
      <c r="R14" s="74">
        <v>4.7806984759820601E-3</v>
      </c>
      <c r="S14" s="75">
        <f t="shared" si="5"/>
        <v>0.15803564872134235</v>
      </c>
      <c r="T14" s="76">
        <f>分析係数表!F17</f>
        <v>0.34508465775272146</v>
      </c>
      <c r="U14" s="77">
        <f t="shared" si="6"/>
        <v>5.4535677751733735E-2</v>
      </c>
      <c r="V14" s="78">
        <f>分析係数表!D17</f>
        <v>3.6575301819260796E-2</v>
      </c>
      <c r="W14" s="158">
        <f t="shared" si="7"/>
        <v>0</v>
      </c>
      <c r="X14" s="67">
        <f>分析係数表!E17</f>
        <v>3.5787140923168224E-2</v>
      </c>
      <c r="Y14" s="157">
        <f t="shared" si="8"/>
        <v>0</v>
      </c>
    </row>
    <row r="15" spans="1:25" x14ac:dyDescent="0.15">
      <c r="A15" s="6" t="s">
        <v>3</v>
      </c>
      <c r="B15" s="5" t="s">
        <v>31</v>
      </c>
      <c r="C15" s="81"/>
      <c r="D15" s="98">
        <f>投入係数表!AO15</f>
        <v>4.8053820278712162E-3</v>
      </c>
      <c r="E15" s="101">
        <f t="shared" si="9"/>
        <v>0.48053820278712162</v>
      </c>
      <c r="F15" s="76">
        <f>分析係数表!C18</f>
        <v>0.36451017494166671</v>
      </c>
      <c r="G15" s="101">
        <f t="shared" si="0"/>
        <v>0.17516106436408782</v>
      </c>
      <c r="H15" s="101">
        <v>0.19871205713163792</v>
      </c>
      <c r="I15" s="101">
        <f t="shared" si="1"/>
        <v>0.19871205713163792</v>
      </c>
      <c r="J15" s="76">
        <f>分析係数表!G18</f>
        <v>0.21601264645713222</v>
      </c>
      <c r="K15" s="102">
        <f t="shared" si="2"/>
        <v>4.2924317343945959E-2</v>
      </c>
      <c r="L15" s="70"/>
      <c r="M15" s="71"/>
      <c r="N15" s="72">
        <f>分析係数表!H18</f>
        <v>4.846294736294444E-4</v>
      </c>
      <c r="O15" s="73">
        <f t="shared" si="3"/>
        <v>4.4319377102599632E-3</v>
      </c>
      <c r="P15" s="67">
        <f>分析係数表!C18</f>
        <v>0.36451017494166671</v>
      </c>
      <c r="Q15" s="73">
        <f t="shared" si="4"/>
        <v>1.6154863900974289E-3</v>
      </c>
      <c r="R15" s="74">
        <v>4.4172245445534232E-3</v>
      </c>
      <c r="S15" s="75">
        <f t="shared" si="5"/>
        <v>0.20312928167619135</v>
      </c>
      <c r="T15" s="76">
        <f>分析係数表!F18</f>
        <v>0.4650429076224129</v>
      </c>
      <c r="U15" s="77">
        <f t="shared" si="6"/>
        <v>9.446383177394814E-2</v>
      </c>
      <c r="V15" s="78">
        <f>分析係数表!D18</f>
        <v>3.2220569090570951E-2</v>
      </c>
      <c r="W15" s="158">
        <f t="shared" si="7"/>
        <v>0</v>
      </c>
      <c r="X15" s="67">
        <f>分析係数表!E18</f>
        <v>3.2765216929248921E-2</v>
      </c>
      <c r="Y15" s="157">
        <f t="shared" si="8"/>
        <v>0</v>
      </c>
    </row>
    <row r="16" spans="1:25" x14ac:dyDescent="0.15">
      <c r="A16" s="6" t="s">
        <v>4</v>
      </c>
      <c r="B16" s="5" t="s">
        <v>32</v>
      </c>
      <c r="C16" s="81"/>
      <c r="D16" s="98">
        <f>投入係数表!AO16</f>
        <v>3.7909124886539589E-3</v>
      </c>
      <c r="E16" s="101">
        <f t="shared" si="9"/>
        <v>0.37909124886539591</v>
      </c>
      <c r="F16" s="76">
        <f>分析係数表!C19</f>
        <v>0.20084535872916243</v>
      </c>
      <c r="G16" s="101">
        <f t="shared" si="0"/>
        <v>7.6138717869456626E-2</v>
      </c>
      <c r="H16" s="101">
        <v>0.1000356230950285</v>
      </c>
      <c r="I16" s="101">
        <f t="shared" si="1"/>
        <v>0.1000356230950285</v>
      </c>
      <c r="J16" s="76">
        <f>分析係数表!G19</f>
        <v>5.7675100625652016E-2</v>
      </c>
      <c r="K16" s="102">
        <f t="shared" si="2"/>
        <v>5.769564628155568E-3</v>
      </c>
      <c r="L16" s="70"/>
      <c r="M16" s="71"/>
      <c r="N16" s="72">
        <f>分析係数表!H19</f>
        <v>-1.1304809457757749E-4</v>
      </c>
      <c r="O16" s="73">
        <f t="shared" si="3"/>
        <v>-1.0338250987485136E-3</v>
      </c>
      <c r="P16" s="67">
        <f>分析係数表!C19</f>
        <v>0.20084535872916243</v>
      </c>
      <c r="Q16" s="73">
        <f t="shared" si="4"/>
        <v>-2.0763897282135698E-4</v>
      </c>
      <c r="R16" s="74">
        <v>5.1391743840481865E-4</v>
      </c>
      <c r="S16" s="75">
        <f t="shared" si="5"/>
        <v>0.10054954053343332</v>
      </c>
      <c r="T16" s="76">
        <f>分析係数表!F19</f>
        <v>0.24248712237187039</v>
      </c>
      <c r="U16" s="77">
        <f t="shared" si="6"/>
        <v>2.4381968739765988E-2</v>
      </c>
      <c r="V16" s="78">
        <f>分析係数表!D19</f>
        <v>7.3785483068795456E-3</v>
      </c>
      <c r="W16" s="158">
        <f t="shared" si="7"/>
        <v>0</v>
      </c>
      <c r="X16" s="67">
        <f>分析係数表!E19</f>
        <v>8.3435495944996062E-3</v>
      </c>
      <c r="Y16" s="157">
        <f t="shared" si="8"/>
        <v>0</v>
      </c>
    </row>
    <row r="17" spans="1:25" x14ac:dyDescent="0.15">
      <c r="A17" s="6" t="s">
        <v>5</v>
      </c>
      <c r="B17" s="5" t="s">
        <v>33</v>
      </c>
      <c r="C17" s="81"/>
      <c r="D17" s="98">
        <f>投入係数表!AO17</f>
        <v>3.1501948849377969E-3</v>
      </c>
      <c r="E17" s="101">
        <f t="shared" si="9"/>
        <v>0.3150194884937797</v>
      </c>
      <c r="F17" s="76">
        <f>分析係数表!C20</f>
        <v>4.0655503382211911E-2</v>
      </c>
      <c r="G17" s="101">
        <f t="shared" si="0"/>
        <v>1.2807275879921526E-2</v>
      </c>
      <c r="H17" s="101">
        <v>1.5401032271360551E-2</v>
      </c>
      <c r="I17" s="101">
        <f t="shared" si="1"/>
        <v>1.5401032271360551E-2</v>
      </c>
      <c r="J17" s="76">
        <f>分析係数表!G20</f>
        <v>0.10009738747512385</v>
      </c>
      <c r="K17" s="102">
        <f t="shared" si="2"/>
        <v>1.5416030947832638E-3</v>
      </c>
      <c r="L17" s="70"/>
      <c r="M17" s="71"/>
      <c r="N17" s="72">
        <f>分析係数表!H20</f>
        <v>5.4629207067175944E-4</v>
      </c>
      <c r="O17" s="73">
        <f t="shared" si="3"/>
        <v>4.9958423095773346E-3</v>
      </c>
      <c r="P17" s="67">
        <f>分析係数表!C20</f>
        <v>4.0655503382211911E-2</v>
      </c>
      <c r="Q17" s="73">
        <f t="shared" si="4"/>
        <v>2.0310848391401869E-4</v>
      </c>
      <c r="R17" s="74">
        <v>3.7161540470073722E-4</v>
      </c>
      <c r="S17" s="75">
        <f t="shared" si="5"/>
        <v>1.5772647676061288E-2</v>
      </c>
      <c r="T17" s="76">
        <f>分析係数表!F20</f>
        <v>0.22636236609222171</v>
      </c>
      <c r="U17" s="77">
        <f t="shared" si="6"/>
        <v>3.570333847492215E-3</v>
      </c>
      <c r="V17" s="78">
        <f>分析係数表!D20</f>
        <v>2.4840863219996893E-2</v>
      </c>
      <c r="W17" s="158">
        <f t="shared" si="7"/>
        <v>0</v>
      </c>
      <c r="X17" s="67">
        <f>分析係数表!E20</f>
        <v>2.6336960663928526E-2</v>
      </c>
      <c r="Y17" s="157">
        <f t="shared" si="8"/>
        <v>0</v>
      </c>
    </row>
    <row r="18" spans="1:25" x14ac:dyDescent="0.15">
      <c r="A18" s="6" t="s">
        <v>6</v>
      </c>
      <c r="B18" s="5" t="s">
        <v>34</v>
      </c>
      <c r="C18" s="81"/>
      <c r="D18" s="98">
        <f>投入係数表!AO18</f>
        <v>4.5918094932991616E-3</v>
      </c>
      <c r="E18" s="101">
        <f t="shared" si="9"/>
        <v>0.45918094932991615</v>
      </c>
      <c r="F18" s="76">
        <f>分析係数表!C21</f>
        <v>0.20026093416848378</v>
      </c>
      <c r="G18" s="101">
        <f t="shared" si="0"/>
        <v>9.1956005865180226E-2</v>
      </c>
      <c r="H18" s="101">
        <v>0.1312479299352334</v>
      </c>
      <c r="I18" s="101">
        <f t="shared" si="1"/>
        <v>0.1312479299352334</v>
      </c>
      <c r="J18" s="76">
        <f>分析係数表!G21</f>
        <v>0.28530595433635869</v>
      </c>
      <c r="K18" s="102">
        <f t="shared" si="2"/>
        <v>3.7445815904843305E-2</v>
      </c>
      <c r="L18" s="70"/>
      <c r="M18" s="71"/>
      <c r="N18" s="72">
        <f>分析係数表!H21</f>
        <v>9.3136214282663271E-4</v>
      </c>
      <c r="O18" s="73">
        <f t="shared" si="3"/>
        <v>8.5173090521894583E-3</v>
      </c>
      <c r="P18" s="67">
        <f>分析係数表!C21</f>
        <v>0.20026093416848378</v>
      </c>
      <c r="Q18" s="73">
        <f t="shared" si="4"/>
        <v>1.7056842673931441E-3</v>
      </c>
      <c r="R18" s="74">
        <v>5.0616472704852278E-3</v>
      </c>
      <c r="S18" s="75">
        <f t="shared" si="5"/>
        <v>0.13630957720571862</v>
      </c>
      <c r="T18" s="76">
        <f>分析係数表!F21</f>
        <v>0.42843035575162391</v>
      </c>
      <c r="U18" s="77">
        <f t="shared" si="6"/>
        <v>5.8399160654599477E-2</v>
      </c>
      <c r="V18" s="78">
        <f>分析係数表!D21</f>
        <v>6.0977485770431279E-2</v>
      </c>
      <c r="W18" s="158">
        <f t="shared" si="7"/>
        <v>0</v>
      </c>
      <c r="X18" s="67">
        <f>分析係数表!E21</f>
        <v>5.1608549154661891E-2</v>
      </c>
      <c r="Y18" s="157">
        <f t="shared" si="8"/>
        <v>0</v>
      </c>
    </row>
    <row r="19" spans="1:25" x14ac:dyDescent="0.15">
      <c r="A19" s="6" t="s">
        <v>7</v>
      </c>
      <c r="B19" s="5" t="s">
        <v>266</v>
      </c>
      <c r="C19" s="81"/>
      <c r="D19" s="98">
        <f>投入係数表!AO19</f>
        <v>0</v>
      </c>
      <c r="E19" s="101">
        <f t="shared" si="9"/>
        <v>0</v>
      </c>
      <c r="F19" s="76">
        <f>分析係数表!C22</f>
        <v>0</v>
      </c>
      <c r="G19" s="101">
        <f t="shared" si="0"/>
        <v>0</v>
      </c>
      <c r="H19" s="101">
        <v>0</v>
      </c>
      <c r="I19" s="101">
        <f t="shared" si="1"/>
        <v>0</v>
      </c>
      <c r="J19" s="76">
        <f>分析係数表!G22</f>
        <v>0.19479228140352609</v>
      </c>
      <c r="K19" s="102">
        <f t="shared" si="2"/>
        <v>0</v>
      </c>
      <c r="L19" s="70"/>
      <c r="M19" s="71"/>
      <c r="N19" s="72">
        <f>分析係数表!H22</f>
        <v>4.3356513545377728E-5</v>
      </c>
      <c r="O19" s="73">
        <f t="shared" si="3"/>
        <v>3.9649542139502653E-4</v>
      </c>
      <c r="P19" s="67">
        <f>分析係数表!C22</f>
        <v>0</v>
      </c>
      <c r="Q19" s="73">
        <f t="shared" si="4"/>
        <v>0</v>
      </c>
      <c r="R19" s="74">
        <v>0</v>
      </c>
      <c r="S19" s="75">
        <f t="shared" si="5"/>
        <v>0</v>
      </c>
      <c r="T19" s="76">
        <f>分析係数表!F22</f>
        <v>0.41838413471300051</v>
      </c>
      <c r="U19" s="77">
        <f t="shared" si="6"/>
        <v>0</v>
      </c>
      <c r="V19" s="78">
        <f>分析係数表!D22</f>
        <v>3.026450367845886E-2</v>
      </c>
      <c r="W19" s="158">
        <f t="shared" si="7"/>
        <v>0</v>
      </c>
      <c r="X19" s="67">
        <f>分析係数表!E22</f>
        <v>3.1513111329121969E-2</v>
      </c>
      <c r="Y19" s="157">
        <f t="shared" si="8"/>
        <v>0</v>
      </c>
    </row>
    <row r="20" spans="1:25" x14ac:dyDescent="0.15">
      <c r="A20" s="6" t="s">
        <v>8</v>
      </c>
      <c r="B20" s="5" t="s">
        <v>267</v>
      </c>
      <c r="C20" s="81"/>
      <c r="D20" s="98">
        <f>投入係数表!AO20</f>
        <v>0</v>
      </c>
      <c r="E20" s="101">
        <f t="shared" si="9"/>
        <v>0</v>
      </c>
      <c r="F20" s="76">
        <f>分析係数表!C23</f>
        <v>0</v>
      </c>
      <c r="G20" s="101">
        <f t="shared" si="0"/>
        <v>0</v>
      </c>
      <c r="H20" s="101">
        <v>0</v>
      </c>
      <c r="I20" s="101">
        <f t="shared" si="1"/>
        <v>0</v>
      </c>
      <c r="J20" s="76">
        <f>分析係数表!G23</f>
        <v>0.21606046907516688</v>
      </c>
      <c r="K20" s="102">
        <f t="shared" si="2"/>
        <v>0</v>
      </c>
      <c r="L20" s="70"/>
      <c r="M20" s="71"/>
      <c r="N20" s="72">
        <f>分析係数表!H23</f>
        <v>2.2802314531272731E-5</v>
      </c>
      <c r="O20" s="73">
        <f t="shared" si="3"/>
        <v>2.0852722162256949E-4</v>
      </c>
      <c r="P20" s="67">
        <f>分析係数表!C23</f>
        <v>0</v>
      </c>
      <c r="Q20" s="73">
        <f t="shared" si="4"/>
        <v>0</v>
      </c>
      <c r="R20" s="74">
        <v>0</v>
      </c>
      <c r="S20" s="75">
        <f t="shared" si="5"/>
        <v>0</v>
      </c>
      <c r="T20" s="76">
        <f>分析係数表!F23</f>
        <v>0.44514084879880428</v>
      </c>
      <c r="U20" s="77">
        <f t="shared" si="6"/>
        <v>0</v>
      </c>
      <c r="V20" s="78">
        <f>分析係数表!D23</f>
        <v>3.0368931406207365E-2</v>
      </c>
      <c r="W20" s="158">
        <f t="shared" si="7"/>
        <v>0</v>
      </c>
      <c r="X20" s="67">
        <f>分析係数表!E23</f>
        <v>2.9261200503365954E-2</v>
      </c>
      <c r="Y20" s="157">
        <f t="shared" si="8"/>
        <v>0</v>
      </c>
    </row>
    <row r="21" spans="1:25" x14ac:dyDescent="0.15">
      <c r="A21" s="6" t="s">
        <v>9</v>
      </c>
      <c r="B21" s="5" t="s">
        <v>268</v>
      </c>
      <c r="C21" s="81"/>
      <c r="D21" s="98">
        <f>投入係数表!AO21</f>
        <v>5.9266378343744994E-3</v>
      </c>
      <c r="E21" s="101">
        <f t="shared" si="9"/>
        <v>0.59266378343744996</v>
      </c>
      <c r="F21" s="76">
        <f>分析係数表!C24</f>
        <v>0.65025853558407531</v>
      </c>
      <c r="G21" s="101">
        <f t="shared" si="0"/>
        <v>0.38538468391175379</v>
      </c>
      <c r="H21" s="101">
        <v>0.47443139882459084</v>
      </c>
      <c r="I21" s="101">
        <f t="shared" si="1"/>
        <v>0.47443139882459084</v>
      </c>
      <c r="J21" s="76">
        <f>分析係数表!G24</f>
        <v>0.20860957299762456</v>
      </c>
      <c r="K21" s="102">
        <f t="shared" si="2"/>
        <v>9.8970931525463615E-2</v>
      </c>
      <c r="L21" s="70"/>
      <c r="M21" s="71"/>
      <c r="N21" s="72">
        <f>分析係数表!H24</f>
        <v>1.012294301444671E-3</v>
      </c>
      <c r="O21" s="73">
        <f t="shared" si="3"/>
        <v>9.2574338387935075E-3</v>
      </c>
      <c r="P21" s="67">
        <f>分析係数表!C24</f>
        <v>0.65025853558407531</v>
      </c>
      <c r="Q21" s="73">
        <f t="shared" si="4"/>
        <v>6.0197253712803312E-3</v>
      </c>
      <c r="R21" s="74">
        <v>1.2561836037519232E-2</v>
      </c>
      <c r="S21" s="75">
        <f t="shared" si="5"/>
        <v>0.4869932348621101</v>
      </c>
      <c r="T21" s="76">
        <f>分析係数表!F24</f>
        <v>0.3934811577649211</v>
      </c>
      <c r="U21" s="77">
        <f t="shared" si="6"/>
        <v>0.19162266187722721</v>
      </c>
      <c r="V21" s="78">
        <f>分析係数表!D24</f>
        <v>3.4084043072695518E-2</v>
      </c>
      <c r="W21" s="158">
        <f t="shared" si="7"/>
        <v>0</v>
      </c>
      <c r="X21" s="67">
        <f>分析係数表!E24</f>
        <v>3.4423393671525172E-2</v>
      </c>
      <c r="Y21" s="157">
        <f t="shared" si="8"/>
        <v>0</v>
      </c>
    </row>
    <row r="22" spans="1:25" x14ac:dyDescent="0.15">
      <c r="A22" s="6" t="s">
        <v>10</v>
      </c>
      <c r="B22" s="5" t="s">
        <v>269</v>
      </c>
      <c r="C22" s="81"/>
      <c r="D22" s="98">
        <f>投入係数表!AO22</f>
        <v>8.649687650168188E-3</v>
      </c>
      <c r="E22" s="101">
        <f t="shared" si="9"/>
        <v>0.86496876501681885</v>
      </c>
      <c r="F22" s="76">
        <f>分析係数表!C25</f>
        <v>0</v>
      </c>
      <c r="G22" s="101">
        <f t="shared" si="0"/>
        <v>0</v>
      </c>
      <c r="H22" s="101">
        <v>0</v>
      </c>
      <c r="I22" s="101">
        <f t="shared" si="1"/>
        <v>0</v>
      </c>
      <c r="J22" s="76">
        <f>分析係数表!G25</f>
        <v>0.19719093468979926</v>
      </c>
      <c r="K22" s="102">
        <f t="shared" si="2"/>
        <v>0</v>
      </c>
      <c r="L22" s="70"/>
      <c r="M22" s="71"/>
      <c r="N22" s="72">
        <f>分析係数表!H25</f>
        <v>4.306747012174188E-4</v>
      </c>
      <c r="O22" s="73">
        <f t="shared" si="3"/>
        <v>3.938521185857264E-3</v>
      </c>
      <c r="P22" s="67">
        <f>分析係数表!C25</f>
        <v>0</v>
      </c>
      <c r="Q22" s="73">
        <f t="shared" si="4"/>
        <v>0</v>
      </c>
      <c r="R22" s="74">
        <v>0</v>
      </c>
      <c r="S22" s="75">
        <f t="shared" si="5"/>
        <v>0</v>
      </c>
      <c r="T22" s="76">
        <f>分析係数表!F25</f>
        <v>0.35048596602779541</v>
      </c>
      <c r="U22" s="77">
        <f t="shared" si="6"/>
        <v>0</v>
      </c>
      <c r="V22" s="78">
        <f>分析係数表!D25</f>
        <v>2.3003905895176674E-2</v>
      </c>
      <c r="W22" s="158">
        <f t="shared" si="7"/>
        <v>0</v>
      </c>
      <c r="X22" s="67">
        <f>分析係数表!E25</f>
        <v>2.2123944045780726E-2</v>
      </c>
      <c r="Y22" s="157">
        <f t="shared" si="8"/>
        <v>0</v>
      </c>
    </row>
    <row r="23" spans="1:25" x14ac:dyDescent="0.15">
      <c r="A23" s="6" t="s">
        <v>11</v>
      </c>
      <c r="B23" s="5" t="s">
        <v>35</v>
      </c>
      <c r="C23" s="81"/>
      <c r="D23" s="98">
        <f>投入係数表!AO23</f>
        <v>9.0768327193122965E-4</v>
      </c>
      <c r="E23" s="101">
        <f t="shared" si="9"/>
        <v>9.0768327193122972E-2</v>
      </c>
      <c r="F23" s="76">
        <f>分析係数表!C26</f>
        <v>0</v>
      </c>
      <c r="G23" s="101">
        <f t="shared" si="0"/>
        <v>0</v>
      </c>
      <c r="H23" s="101">
        <v>0</v>
      </c>
      <c r="I23" s="101">
        <f t="shared" si="1"/>
        <v>0</v>
      </c>
      <c r="J23" s="76">
        <f>分析係数表!G26</f>
        <v>0.19662644495445136</v>
      </c>
      <c r="K23" s="102">
        <f t="shared" si="2"/>
        <v>0</v>
      </c>
      <c r="L23" s="70"/>
      <c r="M23" s="71"/>
      <c r="N23" s="72">
        <f>分析係数表!H26</f>
        <v>9.677494982687905E-3</v>
      </c>
      <c r="O23" s="73">
        <f t="shared" si="3"/>
        <v>8.8500715058491372E-2</v>
      </c>
      <c r="P23" s="67">
        <f>分析係数表!C26</f>
        <v>0</v>
      </c>
      <c r="Q23" s="73">
        <f t="shared" si="4"/>
        <v>0</v>
      </c>
      <c r="R23" s="74">
        <v>0</v>
      </c>
      <c r="S23" s="75">
        <f t="shared" si="5"/>
        <v>0</v>
      </c>
      <c r="T23" s="76">
        <f>分析係数表!F26</f>
        <v>0.33616183802743088</v>
      </c>
      <c r="U23" s="77">
        <f t="shared" si="6"/>
        <v>0</v>
      </c>
      <c r="V23" s="78">
        <f>分析係数表!D26</f>
        <v>2.7602951782442934E-2</v>
      </c>
      <c r="W23" s="158">
        <f t="shared" si="7"/>
        <v>0</v>
      </c>
      <c r="X23" s="67">
        <f>分析係数表!E26</f>
        <v>3.0142035365695308E-2</v>
      </c>
      <c r="Y23" s="157">
        <f t="shared" si="8"/>
        <v>0</v>
      </c>
    </row>
    <row r="24" spans="1:25" x14ac:dyDescent="0.15">
      <c r="A24" s="6" t="s">
        <v>12</v>
      </c>
      <c r="B24" s="5" t="s">
        <v>361</v>
      </c>
      <c r="C24" s="81"/>
      <c r="D24" s="98">
        <f>投入係数表!AO24</f>
        <v>0</v>
      </c>
      <c r="E24" s="101">
        <f t="shared" si="9"/>
        <v>0</v>
      </c>
      <c r="F24" s="76">
        <f>分析係数表!C27</f>
        <v>0</v>
      </c>
      <c r="G24" s="101">
        <f t="shared" si="0"/>
        <v>0</v>
      </c>
      <c r="H24" s="101">
        <v>0</v>
      </c>
      <c r="I24" s="101">
        <f t="shared" si="1"/>
        <v>0</v>
      </c>
      <c r="J24" s="76">
        <f>分析係数表!G27</f>
        <v>0.17147772408733272</v>
      </c>
      <c r="K24" s="102">
        <f t="shared" si="2"/>
        <v>0</v>
      </c>
      <c r="L24" s="70"/>
      <c r="M24" s="71"/>
      <c r="N24" s="72">
        <f>分析係数表!H27</f>
        <v>9.0371032196546967E-3</v>
      </c>
      <c r="O24" s="73">
        <f t="shared" si="3"/>
        <v>8.2644330834330759E-2</v>
      </c>
      <c r="P24" s="67">
        <f>分析係数表!C27</f>
        <v>0</v>
      </c>
      <c r="Q24" s="73">
        <f t="shared" si="4"/>
        <v>0</v>
      </c>
      <c r="R24" s="74">
        <v>0</v>
      </c>
      <c r="S24" s="75">
        <f t="shared" si="5"/>
        <v>0</v>
      </c>
      <c r="T24" s="76">
        <f>分析係数表!F27</f>
        <v>0.32350039213702025</v>
      </c>
      <c r="U24" s="77">
        <f t="shared" si="6"/>
        <v>0</v>
      </c>
      <c r="V24" s="78">
        <f>分析係数表!D27</f>
        <v>1.8544286184127304E-2</v>
      </c>
      <c r="W24" s="158">
        <f t="shared" si="7"/>
        <v>0</v>
      </c>
      <c r="X24" s="67">
        <f>分析係数表!E27</f>
        <v>2.1504288208060312E-2</v>
      </c>
      <c r="Y24" s="157">
        <f t="shared" si="8"/>
        <v>0</v>
      </c>
    </row>
    <row r="25" spans="1:25" x14ac:dyDescent="0.15">
      <c r="A25" s="6" t="s">
        <v>13</v>
      </c>
      <c r="B25" s="5" t="s">
        <v>189</v>
      </c>
      <c r="C25" s="81"/>
      <c r="D25" s="98">
        <f>投入係数表!AO25</f>
        <v>0</v>
      </c>
      <c r="E25" s="101">
        <f t="shared" si="9"/>
        <v>0</v>
      </c>
      <c r="F25" s="76">
        <f>分析係数表!C28</f>
        <v>0</v>
      </c>
      <c r="G25" s="101">
        <f t="shared" si="0"/>
        <v>0</v>
      </c>
      <c r="H25" s="101">
        <v>0</v>
      </c>
      <c r="I25" s="101">
        <f t="shared" si="1"/>
        <v>0</v>
      </c>
      <c r="J25" s="76">
        <f>分析係数表!G28</f>
        <v>0.12493759360958562</v>
      </c>
      <c r="K25" s="102">
        <f t="shared" si="2"/>
        <v>0</v>
      </c>
      <c r="L25" s="70"/>
      <c r="M25" s="71"/>
      <c r="N25" s="72">
        <f>分析係数表!H28</f>
        <v>7.3452357133061783E-3</v>
      </c>
      <c r="O25" s="73">
        <f t="shared" si="3"/>
        <v>6.7172198390560378E-2</v>
      </c>
      <c r="P25" s="67">
        <f>分析係数表!C28</f>
        <v>0</v>
      </c>
      <c r="Q25" s="73">
        <f t="shared" si="4"/>
        <v>0</v>
      </c>
      <c r="R25" s="74">
        <v>0</v>
      </c>
      <c r="S25" s="75">
        <f t="shared" si="5"/>
        <v>0</v>
      </c>
      <c r="T25" s="76">
        <f>分析係数表!F28</f>
        <v>0.21398822818403973</v>
      </c>
      <c r="U25" s="77">
        <f t="shared" si="6"/>
        <v>0</v>
      </c>
      <c r="V25" s="78">
        <f>分析係数表!D28</f>
        <v>4.8519326273747276E-2</v>
      </c>
      <c r="W25" s="158">
        <f t="shared" si="7"/>
        <v>0</v>
      </c>
      <c r="X25" s="67">
        <f>分析係数表!E28</f>
        <v>4.7520824027117221E-2</v>
      </c>
      <c r="Y25" s="157">
        <f t="shared" si="8"/>
        <v>0</v>
      </c>
    </row>
    <row r="26" spans="1:25" x14ac:dyDescent="0.15">
      <c r="A26" s="6" t="s">
        <v>14</v>
      </c>
      <c r="B26" s="5" t="s">
        <v>50</v>
      </c>
      <c r="C26" s="81"/>
      <c r="D26" s="98">
        <f>投入係数表!AO26</f>
        <v>3.6520903411821237E-2</v>
      </c>
      <c r="E26" s="101">
        <f t="shared" si="9"/>
        <v>3.6520903411821237</v>
      </c>
      <c r="F26" s="76">
        <f>分析係数表!C29</f>
        <v>0.21798273531536294</v>
      </c>
      <c r="G26" s="101">
        <f t="shared" si="0"/>
        <v>0.79609264218969644</v>
      </c>
      <c r="H26" s="101">
        <v>0.88815919524569475</v>
      </c>
      <c r="I26" s="101">
        <f t="shared" si="1"/>
        <v>0.88815919524569475</v>
      </c>
      <c r="J26" s="76">
        <f>分析係数表!G29</f>
        <v>0.25500731246508535</v>
      </c>
      <c r="K26" s="102">
        <f t="shared" si="2"/>
        <v>0.22648708942075763</v>
      </c>
      <c r="L26" s="70"/>
      <c r="M26" s="71"/>
      <c r="N26" s="72">
        <f>分析係数表!H29</f>
        <v>1.0983971257521954E-2</v>
      </c>
      <c r="O26" s="73">
        <f t="shared" si="3"/>
        <v>0.10044844375652817</v>
      </c>
      <c r="P26" s="67">
        <f>分析係数表!C29</f>
        <v>0.21798273531536294</v>
      </c>
      <c r="Q26" s="73">
        <f t="shared" si="4"/>
        <v>2.1896026528219401E-2</v>
      </c>
      <c r="R26" s="74">
        <v>3.3771304184064564E-2</v>
      </c>
      <c r="S26" s="75">
        <f t="shared" si="5"/>
        <v>0.92193049942975935</v>
      </c>
      <c r="T26" s="76">
        <f>分析係数表!F29</f>
        <v>0.40506035137493174</v>
      </c>
      <c r="U26" s="77">
        <f t="shared" si="6"/>
        <v>0.3734374920422846</v>
      </c>
      <c r="V26" s="78">
        <f>分析係数表!D29</f>
        <v>7.067670116811138E-2</v>
      </c>
      <c r="W26" s="158">
        <f t="shared" si="7"/>
        <v>0</v>
      </c>
      <c r="X26" s="67">
        <f>分析係数表!E29</f>
        <v>5.1745890269086159E-2</v>
      </c>
      <c r="Y26" s="157">
        <f t="shared" si="8"/>
        <v>0</v>
      </c>
    </row>
    <row r="27" spans="1:25" x14ac:dyDescent="0.15">
      <c r="A27" s="6" t="s">
        <v>15</v>
      </c>
      <c r="B27" s="5" t="s">
        <v>36</v>
      </c>
      <c r="C27" s="81"/>
      <c r="D27" s="98">
        <f>投入係数表!AO27</f>
        <v>0</v>
      </c>
      <c r="E27" s="101">
        <f t="shared" si="9"/>
        <v>0</v>
      </c>
      <c r="F27" s="76">
        <f>分析係数表!C30</f>
        <v>1</v>
      </c>
      <c r="G27" s="101">
        <f t="shared" si="0"/>
        <v>0</v>
      </c>
      <c r="H27" s="101">
        <v>0.26520042869734839</v>
      </c>
      <c r="I27" s="101">
        <f t="shared" si="1"/>
        <v>0.26520042869734839</v>
      </c>
      <c r="J27" s="76">
        <f>分析係数表!G30</f>
        <v>0.34480244300890089</v>
      </c>
      <c r="K27" s="102">
        <f t="shared" si="2"/>
        <v>9.1441755701853547E-2</v>
      </c>
      <c r="L27" s="70"/>
      <c r="M27" s="71"/>
      <c r="N27" s="72">
        <f>分析係数表!H30</f>
        <v>0</v>
      </c>
      <c r="O27" s="73">
        <f t="shared" si="3"/>
        <v>0</v>
      </c>
      <c r="P27" s="67">
        <f>分析係数表!C30</f>
        <v>1</v>
      </c>
      <c r="Q27" s="73">
        <f t="shared" si="4"/>
        <v>0</v>
      </c>
      <c r="R27" s="74">
        <v>5.6068955512455915E-2</v>
      </c>
      <c r="S27" s="75">
        <f t="shared" si="5"/>
        <v>0.32126938420980433</v>
      </c>
      <c r="T27" s="76">
        <f>分析係数表!F30</f>
        <v>0.4506615325054556</v>
      </c>
      <c r="U27" s="77">
        <f t="shared" si="6"/>
        <v>0.14478375303507443</v>
      </c>
      <c r="V27" s="78">
        <f>分析係数表!D30</f>
        <v>9.0118070661845004E-2</v>
      </c>
      <c r="W27" s="158">
        <f t="shared" si="7"/>
        <v>0</v>
      </c>
      <c r="X27" s="67">
        <f>分析係数表!E30</f>
        <v>6.5635899314422819E-2</v>
      </c>
      <c r="Y27" s="157">
        <f t="shared" si="8"/>
        <v>0</v>
      </c>
    </row>
    <row r="28" spans="1:25" x14ac:dyDescent="0.15">
      <c r="A28" s="6" t="s">
        <v>16</v>
      </c>
      <c r="B28" s="5" t="s">
        <v>190</v>
      </c>
      <c r="C28" s="81"/>
      <c r="D28" s="98">
        <f>投入係数表!AO28</f>
        <v>3.4705536867958779E-3</v>
      </c>
      <c r="E28" s="101">
        <f t="shared" si="9"/>
        <v>0.34705536867958781</v>
      </c>
      <c r="F28" s="76">
        <f>分析係数表!C31</f>
        <v>0.99579475994795519</v>
      </c>
      <c r="G28" s="101">
        <f t="shared" si="0"/>
        <v>0.34559591754293922</v>
      </c>
      <c r="H28" s="101">
        <v>1.1075790008771367</v>
      </c>
      <c r="I28" s="101">
        <f t="shared" si="1"/>
        <v>1.1075790008771367</v>
      </c>
      <c r="J28" s="76">
        <f>分析係数表!G31</f>
        <v>7.0701677135993485E-2</v>
      </c>
      <c r="K28" s="102">
        <f t="shared" si="2"/>
        <v>7.8307692922621561E-2</v>
      </c>
      <c r="L28" s="70"/>
      <c r="M28" s="71"/>
      <c r="N28" s="72">
        <f>分析係数表!H31</f>
        <v>0.174828557104864</v>
      </c>
      <c r="O28" s="73">
        <f t="shared" si="3"/>
        <v>1.598807578211455</v>
      </c>
      <c r="P28" s="67">
        <f>分析係数表!C31</f>
        <v>0.99579475994795519</v>
      </c>
      <c r="Q28" s="73">
        <f t="shared" si="4"/>
        <v>1.5920842085480476</v>
      </c>
      <c r="R28" s="74">
        <v>1.8221648092744802</v>
      </c>
      <c r="S28" s="75">
        <f t="shared" si="5"/>
        <v>2.9297438101516171</v>
      </c>
      <c r="T28" s="76">
        <f>分析係数表!F31</f>
        <v>0.32317167652288298</v>
      </c>
      <c r="U28" s="77">
        <f t="shared" si="6"/>
        <v>0.94681021890923711</v>
      </c>
      <c r="V28" s="78">
        <f>分析係数表!D31</f>
        <v>3.4133535474018049E-3</v>
      </c>
      <c r="W28" s="158">
        <f t="shared" si="7"/>
        <v>0</v>
      </c>
      <c r="X28" s="67">
        <f>分析係数表!E31</f>
        <v>2.9797171888324703E-3</v>
      </c>
      <c r="Y28" s="157">
        <f t="shared" si="8"/>
        <v>0</v>
      </c>
    </row>
    <row r="29" spans="1:25" x14ac:dyDescent="0.15">
      <c r="A29" s="6" t="s">
        <v>17</v>
      </c>
      <c r="B29" s="5" t="s">
        <v>270</v>
      </c>
      <c r="C29" s="81"/>
      <c r="D29" s="98">
        <f>投入係数表!AO29</f>
        <v>1.0678626728602703E-3</v>
      </c>
      <c r="E29" s="101">
        <f t="shared" si="9"/>
        <v>0.10678626728602703</v>
      </c>
      <c r="F29" s="76">
        <f>分析係数表!C32</f>
        <v>0.99964031202931458</v>
      </c>
      <c r="G29" s="101">
        <f t="shared" si="0"/>
        <v>0.10674785755024985</v>
      </c>
      <c r="H29" s="101">
        <v>0.25460740985776747</v>
      </c>
      <c r="I29" s="101">
        <f t="shared" si="1"/>
        <v>0.25460740985776747</v>
      </c>
      <c r="J29" s="76">
        <f>分析係数表!G32</f>
        <v>0.14056358670308441</v>
      </c>
      <c r="K29" s="102">
        <f t="shared" si="2"/>
        <v>3.5788530730790045E-2</v>
      </c>
      <c r="L29" s="70"/>
      <c r="M29" s="71"/>
      <c r="N29" s="72">
        <f>分析係数表!H32</f>
        <v>5.58720937888101E-3</v>
      </c>
      <c r="O29" s="73">
        <f t="shared" si="3"/>
        <v>5.1095043303772417E-2</v>
      </c>
      <c r="P29" s="67">
        <f>分析係数表!C32</f>
        <v>0.99964031202931458</v>
      </c>
      <c r="Q29" s="73">
        <f t="shared" si="4"/>
        <v>5.1076665031334401E-2</v>
      </c>
      <c r="R29" s="74">
        <v>7.4325670750740425E-2</v>
      </c>
      <c r="S29" s="75">
        <f t="shared" si="5"/>
        <v>0.3289330806085079</v>
      </c>
      <c r="T29" s="76">
        <f>分析係数表!F32</f>
        <v>0.48930784091666113</v>
      </c>
      <c r="U29" s="77">
        <f t="shared" si="6"/>
        <v>0.16094953547861507</v>
      </c>
      <c r="V29" s="78">
        <f>分析係数表!D32</f>
        <v>1.9141518442031401E-2</v>
      </c>
      <c r="W29" s="158">
        <f t="shared" si="7"/>
        <v>0</v>
      </c>
      <c r="X29" s="67">
        <f>分析係数表!E32</f>
        <v>2.8623453911575954E-2</v>
      </c>
      <c r="Y29" s="157">
        <f t="shared" si="8"/>
        <v>0</v>
      </c>
    </row>
    <row r="30" spans="1:25" x14ac:dyDescent="0.15">
      <c r="A30" s="6" t="s">
        <v>18</v>
      </c>
      <c r="B30" s="5" t="s">
        <v>271</v>
      </c>
      <c r="C30" s="81"/>
      <c r="D30" s="98">
        <f>投入係数表!AO30</f>
        <v>1.1052378664103796E-2</v>
      </c>
      <c r="E30" s="101">
        <f t="shared" si="9"/>
        <v>1.1052378664103797</v>
      </c>
      <c r="F30" s="76">
        <f>分析係数表!C33</f>
        <v>0.86108134654879898</v>
      </c>
      <c r="G30" s="101">
        <f t="shared" si="0"/>
        <v>0.95169971026537137</v>
      </c>
      <c r="H30" s="101">
        <v>1.4500529088255758</v>
      </c>
      <c r="I30" s="101">
        <f t="shared" si="1"/>
        <v>1.4500529088255758</v>
      </c>
      <c r="J30" s="76">
        <f>分析係数表!G33</f>
        <v>0.50957339603627816</v>
      </c>
      <c r="K30" s="102">
        <f t="shared" si="2"/>
        <v>0.73890838518253232</v>
      </c>
      <c r="L30" s="70"/>
      <c r="M30" s="71"/>
      <c r="N30" s="72">
        <f>分析係数表!H33</f>
        <v>9.6636851302253027E-4</v>
      </c>
      <c r="O30" s="73">
        <f t="shared" si="3"/>
        <v>8.8374423924269252E-3</v>
      </c>
      <c r="P30" s="67">
        <f>分析係数表!C33</f>
        <v>0.86108134654879898</v>
      </c>
      <c r="Q30" s="73">
        <f t="shared" si="4"/>
        <v>7.6097567953184167E-3</v>
      </c>
      <c r="R30" s="74">
        <v>4.0412426564526538E-2</v>
      </c>
      <c r="S30" s="75">
        <f t="shared" si="5"/>
        <v>1.4904653353901023</v>
      </c>
      <c r="T30" s="76">
        <f>分析係数表!F33</f>
        <v>0.6614299372109248</v>
      </c>
      <c r="U30" s="77">
        <f t="shared" si="6"/>
        <v>0.98583839320213529</v>
      </c>
      <c r="V30" s="78">
        <f>分析係数表!D33</f>
        <v>9.444200408258184E-2</v>
      </c>
      <c r="W30" s="158">
        <f t="shared" si="7"/>
        <v>0</v>
      </c>
      <c r="X30" s="67">
        <f>分析係数表!E33</f>
        <v>9.1832252396578898E-2</v>
      </c>
      <c r="Y30" s="157">
        <f t="shared" si="8"/>
        <v>0</v>
      </c>
    </row>
    <row r="31" spans="1:25" x14ac:dyDescent="0.15">
      <c r="A31" s="6" t="s">
        <v>19</v>
      </c>
      <c r="B31" s="5" t="s">
        <v>272</v>
      </c>
      <c r="C31" s="81"/>
      <c r="D31" s="98">
        <f>投入係数表!AO31</f>
        <v>6.2149607560467723E-2</v>
      </c>
      <c r="E31" s="101">
        <f t="shared" si="9"/>
        <v>6.2149607560467723</v>
      </c>
      <c r="F31" s="76">
        <f>分析係数表!C34</f>
        <v>0.32336264537596071</v>
      </c>
      <c r="G31" s="101">
        <f t="shared" si="0"/>
        <v>2.009686150983065</v>
      </c>
      <c r="H31" s="101">
        <v>2.2720489187660635</v>
      </c>
      <c r="I31" s="101">
        <f t="shared" si="1"/>
        <v>2.2720489187660635</v>
      </c>
      <c r="J31" s="76">
        <f>分析係数表!G34</f>
        <v>0.42577322034702936</v>
      </c>
      <c r="K31" s="102">
        <f t="shared" si="2"/>
        <v>0.96737758492901293</v>
      </c>
      <c r="L31" s="70"/>
      <c r="M31" s="71"/>
      <c r="N31" s="72">
        <f>分析係数表!H34</f>
        <v>0.1563846962426603</v>
      </c>
      <c r="O31" s="73">
        <f t="shared" si="3"/>
        <v>1.4301384259500105</v>
      </c>
      <c r="P31" s="67">
        <f>分析係数表!C34</f>
        <v>0.32336264537596071</v>
      </c>
      <c r="Q31" s="73">
        <f t="shared" si="4"/>
        <v>0.46245334466900789</v>
      </c>
      <c r="R31" s="74">
        <v>0.52093378638975396</v>
      </c>
      <c r="S31" s="75">
        <f t="shared" si="5"/>
        <v>2.7929827051558176</v>
      </c>
      <c r="T31" s="76">
        <f>分析係数表!F34</f>
        <v>0.70466108064911737</v>
      </c>
      <c r="U31" s="77">
        <f t="shared" si="6"/>
        <v>1.9681062112493937</v>
      </c>
      <c r="V31" s="78">
        <f>分析係数表!D34</f>
        <v>0.17673178412336712</v>
      </c>
      <c r="W31" s="158">
        <f t="shared" si="7"/>
        <v>0</v>
      </c>
      <c r="X31" s="67">
        <f>分析係数表!E34</f>
        <v>0.12868570343468869</v>
      </c>
      <c r="Y31" s="157">
        <f t="shared" si="8"/>
        <v>0</v>
      </c>
    </row>
    <row r="32" spans="1:25" x14ac:dyDescent="0.15">
      <c r="A32" s="6" t="s">
        <v>20</v>
      </c>
      <c r="B32" s="5" t="s">
        <v>37</v>
      </c>
      <c r="C32" s="81"/>
      <c r="D32" s="98">
        <f>投入係数表!AO32</f>
        <v>2.1891184793635539E-3</v>
      </c>
      <c r="E32" s="101">
        <f t="shared" si="9"/>
        <v>0.2189118479363554</v>
      </c>
      <c r="F32" s="76">
        <f>分析係数表!C35</f>
        <v>0.71309503437584931</v>
      </c>
      <c r="G32" s="101">
        <f t="shared" si="0"/>
        <v>0.15610495172945604</v>
      </c>
      <c r="H32" s="101">
        <v>0.80266690144232589</v>
      </c>
      <c r="I32" s="101">
        <f t="shared" si="1"/>
        <v>0.80266690144232589</v>
      </c>
      <c r="J32" s="76">
        <f>分析係数表!G35</f>
        <v>0.31495703902204752</v>
      </c>
      <c r="K32" s="102">
        <f t="shared" si="2"/>
        <v>0.2528055905992766</v>
      </c>
      <c r="L32" s="70"/>
      <c r="M32" s="71"/>
      <c r="N32" s="72">
        <f>分析係数表!H35</f>
        <v>4.5217953193592612E-2</v>
      </c>
      <c r="O32" s="73">
        <f t="shared" si="3"/>
        <v>0.41351829148691965</v>
      </c>
      <c r="P32" s="67">
        <f>分析係数表!C35</f>
        <v>0.71309503437584931</v>
      </c>
      <c r="Q32" s="73">
        <f t="shared" si="4"/>
        <v>0.29487784028290742</v>
      </c>
      <c r="R32" s="74">
        <v>0.44326211830484291</v>
      </c>
      <c r="S32" s="75">
        <f t="shared" si="5"/>
        <v>1.2459290197471689</v>
      </c>
      <c r="T32" s="76">
        <f>分析係数表!F35</f>
        <v>0.6471226839613694</v>
      </c>
      <c r="U32" s="77">
        <f t="shared" si="6"/>
        <v>0.8062689312841459</v>
      </c>
      <c r="V32" s="78">
        <f>分析係数表!D35</f>
        <v>5.1528958806697799E-2</v>
      </c>
      <c r="W32" s="158">
        <f t="shared" si="7"/>
        <v>0</v>
      </c>
      <c r="X32" s="67">
        <f>分析係数表!E35</f>
        <v>4.6060464196494511E-2</v>
      </c>
      <c r="Y32" s="157">
        <f t="shared" si="8"/>
        <v>0</v>
      </c>
    </row>
    <row r="33" spans="1:25" x14ac:dyDescent="0.15">
      <c r="A33" s="6" t="s">
        <v>21</v>
      </c>
      <c r="B33" s="5" t="s">
        <v>38</v>
      </c>
      <c r="C33" s="81"/>
      <c r="D33" s="98">
        <f>投入係数表!AO33</f>
        <v>2.4240482673928133E-2</v>
      </c>
      <c r="E33" s="101">
        <f t="shared" si="9"/>
        <v>2.4240482673928132</v>
      </c>
      <c r="F33" s="76">
        <f>分析係数表!C36</f>
        <v>0.97060797996518033</v>
      </c>
      <c r="G33" s="101">
        <f t="shared" si="0"/>
        <v>2.3528005921522337</v>
      </c>
      <c r="H33" s="101">
        <v>2.6530770911618338</v>
      </c>
      <c r="I33" s="101">
        <f t="shared" si="1"/>
        <v>2.6530770911618338</v>
      </c>
      <c r="J33" s="76">
        <f>分析係数表!G36</f>
        <v>5.0335711627756477E-2</v>
      </c>
      <c r="K33" s="102">
        <f t="shared" si="2"/>
        <v>0.13354452338692904</v>
      </c>
      <c r="L33" s="70"/>
      <c r="M33" s="71"/>
      <c r="N33" s="72">
        <f>分析係数表!H36</f>
        <v>0.16953071230897843</v>
      </c>
      <c r="O33" s="73">
        <f t="shared" si="3"/>
        <v>1.550358774720104</v>
      </c>
      <c r="P33" s="67">
        <f>分析係数表!C36</f>
        <v>0.97060797996518033</v>
      </c>
      <c r="Q33" s="73">
        <f t="shared" si="4"/>
        <v>1.5047905985523722</v>
      </c>
      <c r="R33" s="74">
        <v>1.5951320907279969</v>
      </c>
      <c r="S33" s="75">
        <f t="shared" si="5"/>
        <v>4.2482091818898304</v>
      </c>
      <c r="T33" s="76">
        <f>分析係数表!F36</f>
        <v>0.84929702794091477</v>
      </c>
      <c r="U33" s="77">
        <f t="shared" si="6"/>
        <v>3.6079914322503379</v>
      </c>
      <c r="V33" s="78">
        <f>分析係数表!D36</f>
        <v>1.3965603714669384E-2</v>
      </c>
      <c r="W33" s="158">
        <f t="shared" si="7"/>
        <v>0</v>
      </c>
      <c r="X33" s="67">
        <f>分析係数表!E36</f>
        <v>6.2304842336876505E-3</v>
      </c>
      <c r="Y33" s="157">
        <f t="shared" si="8"/>
        <v>0</v>
      </c>
    </row>
    <row r="34" spans="1:25" x14ac:dyDescent="0.15">
      <c r="A34" s="6" t="s">
        <v>22</v>
      </c>
      <c r="B34" s="5" t="s">
        <v>373</v>
      </c>
      <c r="C34" s="81"/>
      <c r="D34" s="98">
        <f>投入係数表!AO34</f>
        <v>7.5978429174008225E-2</v>
      </c>
      <c r="E34" s="101">
        <f t="shared" si="9"/>
        <v>7.5978429174008228</v>
      </c>
      <c r="F34" s="76">
        <f>分析係数表!C37</f>
        <v>0.36942311263039118</v>
      </c>
      <c r="G34" s="101">
        <f t="shared" si="0"/>
        <v>2.8068187798229842</v>
      </c>
      <c r="H34" s="101">
        <v>3.2510265947875001</v>
      </c>
      <c r="I34" s="101">
        <f t="shared" si="1"/>
        <v>3.2510265947875001</v>
      </c>
      <c r="J34" s="76">
        <f>分析係数表!G37</f>
        <v>0.39597111115274369</v>
      </c>
      <c r="K34" s="102">
        <f t="shared" si="2"/>
        <v>1.2873126131251271</v>
      </c>
      <c r="L34" s="70"/>
      <c r="M34" s="71"/>
      <c r="N34" s="72">
        <f>分析係数表!H37</f>
        <v>4.1543568960461748E-2</v>
      </c>
      <c r="O34" s="73">
        <f t="shared" si="3"/>
        <v>0.3799160387744715</v>
      </c>
      <c r="P34" s="67">
        <f>分析係数表!C37</f>
        <v>0.36942311263039118</v>
      </c>
      <c r="Q34" s="73">
        <f t="shared" si="4"/>
        <v>0.14034976558227366</v>
      </c>
      <c r="R34" s="74">
        <v>0.20057463659028241</v>
      </c>
      <c r="S34" s="75">
        <f t="shared" si="5"/>
        <v>3.4516012313777824</v>
      </c>
      <c r="T34" s="76">
        <f>分析係数表!F37</f>
        <v>0.66956741667759523</v>
      </c>
      <c r="U34" s="77">
        <f t="shared" si="6"/>
        <v>2.3110797198948285</v>
      </c>
      <c r="V34" s="78">
        <f>分析係数表!D37</f>
        <v>7.9659778556307029E-2</v>
      </c>
      <c r="W34" s="158">
        <f t="shared" si="7"/>
        <v>0</v>
      </c>
      <c r="X34" s="67">
        <f>分析係数表!E37</f>
        <v>7.2943402589130152E-2</v>
      </c>
      <c r="Y34" s="157">
        <f t="shared" si="8"/>
        <v>0</v>
      </c>
    </row>
    <row r="35" spans="1:25" x14ac:dyDescent="0.15">
      <c r="A35" s="6" t="s">
        <v>23</v>
      </c>
      <c r="B35" s="5" t="s">
        <v>191</v>
      </c>
      <c r="C35" s="81"/>
      <c r="D35" s="98">
        <f>投入係数表!AO35</f>
        <v>5.8091729403598698E-2</v>
      </c>
      <c r="E35" s="101">
        <f t="shared" si="9"/>
        <v>5.8091729403598702</v>
      </c>
      <c r="F35" s="76">
        <f>分析係数表!C38</f>
        <v>0.27616293516884927</v>
      </c>
      <c r="G35" s="101">
        <f t="shared" si="0"/>
        <v>1.6042782501132362</v>
      </c>
      <c r="H35" s="101">
        <v>1.9900071868469318</v>
      </c>
      <c r="I35" s="101">
        <f t="shared" si="1"/>
        <v>1.9900071868469318</v>
      </c>
      <c r="J35" s="76">
        <f>分析係数表!G38</f>
        <v>0.16816004220594116</v>
      </c>
      <c r="K35" s="102">
        <f t="shared" si="2"/>
        <v>0.33463969253030629</v>
      </c>
      <c r="L35" s="70"/>
      <c r="M35" s="71"/>
      <c r="N35" s="72">
        <f>分析係数表!H38</f>
        <v>1.978405886979525E-2</v>
      </c>
      <c r="O35" s="73">
        <f t="shared" si="3"/>
        <v>0.18092526628723277</v>
      </c>
      <c r="P35" s="67">
        <f>分析係数表!C38</f>
        <v>0.27616293516884927</v>
      </c>
      <c r="Q35" s="73">
        <f t="shared" si="4"/>
        <v>4.9964852584087852E-2</v>
      </c>
      <c r="R35" s="74">
        <v>8.6193186444873754E-2</v>
      </c>
      <c r="S35" s="75">
        <f t="shared" si="5"/>
        <v>2.0762003732918055</v>
      </c>
      <c r="T35" s="76">
        <f>分析係数表!F38</f>
        <v>0.50796041491163135</v>
      </c>
      <c r="U35" s="77">
        <f t="shared" si="6"/>
        <v>1.0546276030569894</v>
      </c>
      <c r="V35" s="78">
        <f>分析係数表!D38</f>
        <v>3.920217156374714E-2</v>
      </c>
      <c r="W35" s="158">
        <f t="shared" si="7"/>
        <v>0</v>
      </c>
      <c r="X35" s="67">
        <f>分析係数表!E38</f>
        <v>4.2827117317199771E-2</v>
      </c>
      <c r="Y35" s="157">
        <f t="shared" si="8"/>
        <v>0</v>
      </c>
    </row>
    <row r="36" spans="1:25" x14ac:dyDescent="0.15">
      <c r="A36" s="6" t="s">
        <v>24</v>
      </c>
      <c r="B36" s="5" t="s">
        <v>39</v>
      </c>
      <c r="C36" s="81"/>
      <c r="D36" s="98">
        <f>投入係数表!AO36</f>
        <v>0.18970580383362701</v>
      </c>
      <c r="E36" s="101">
        <f t="shared" si="9"/>
        <v>18.970580383362702</v>
      </c>
      <c r="F36" s="76">
        <f>分析係数表!C39</f>
        <v>1</v>
      </c>
      <c r="G36" s="101">
        <f t="shared" si="0"/>
        <v>18.970580383362702</v>
      </c>
      <c r="H36" s="101">
        <v>18.984554358666834</v>
      </c>
      <c r="I36" s="101">
        <f t="shared" si="1"/>
        <v>18.984554358666834</v>
      </c>
      <c r="J36" s="76">
        <f>分析係数表!G39</f>
        <v>0.35248448442068531</v>
      </c>
      <c r="K36" s="102">
        <f t="shared" si="2"/>
        <v>6.6917608550711529</v>
      </c>
      <c r="L36" s="70"/>
      <c r="M36" s="71"/>
      <c r="N36" s="72">
        <f>分析係数表!H39</f>
        <v>3.7835784153932967E-3</v>
      </c>
      <c r="O36" s="73">
        <f t="shared" si="3"/>
        <v>3.4600833773739313E-2</v>
      </c>
      <c r="P36" s="67">
        <f>分析係数表!C39</f>
        <v>1</v>
      </c>
      <c r="Q36" s="73">
        <f t="shared" si="4"/>
        <v>3.4600833773739313E-2</v>
      </c>
      <c r="R36" s="74">
        <v>3.6550496526751616E-2</v>
      </c>
      <c r="S36" s="75">
        <f t="shared" si="5"/>
        <v>19.021104855193585</v>
      </c>
      <c r="T36" s="76">
        <f>分析係数表!F39</f>
        <v>0.70432763167329249</v>
      </c>
      <c r="U36" s="77">
        <f t="shared" si="6"/>
        <v>13.397089734467862</v>
      </c>
      <c r="V36" s="78">
        <f>分析係数表!D39</f>
        <v>5.6748380723237117E-2</v>
      </c>
      <c r="W36" s="158">
        <f t="shared" si="7"/>
        <v>1</v>
      </c>
      <c r="X36" s="67">
        <f>分析係数表!E39</f>
        <v>7.1033070690493069E-2</v>
      </c>
      <c r="Y36" s="157">
        <f t="shared" si="8"/>
        <v>1</v>
      </c>
    </row>
    <row r="37" spans="1:25" x14ac:dyDescent="0.15">
      <c r="A37" s="6" t="s">
        <v>25</v>
      </c>
      <c r="B37" s="5" t="s">
        <v>40</v>
      </c>
      <c r="C37" s="81"/>
      <c r="D37" s="98">
        <f>投入係数表!AO37</f>
        <v>1.0678626728602701E-4</v>
      </c>
      <c r="E37" s="101">
        <f t="shared" si="9"/>
        <v>1.0678626728602701E-2</v>
      </c>
      <c r="F37" s="76">
        <f>分析係数表!C40</f>
        <v>0.8594947788612175</v>
      </c>
      <c r="G37" s="101">
        <f t="shared" si="0"/>
        <v>9.1782239186418649E-3</v>
      </c>
      <c r="H37" s="101">
        <v>2.343015803645937E-2</v>
      </c>
      <c r="I37" s="101">
        <f t="shared" si="1"/>
        <v>2.343015803645937E-2</v>
      </c>
      <c r="J37" s="76">
        <f>分析係数表!G40</f>
        <v>0.52539426735800443</v>
      </c>
      <c r="K37" s="102">
        <f t="shared" si="2"/>
        <v>1.231007071564783E-2</v>
      </c>
      <c r="L37" s="70"/>
      <c r="M37" s="71"/>
      <c r="N37" s="72">
        <f>分析係数表!H40</f>
        <v>2.8625897198815951E-2</v>
      </c>
      <c r="O37" s="73">
        <f t="shared" si="3"/>
        <v>0.26178389922372519</v>
      </c>
      <c r="P37" s="67">
        <f>分析係数表!C40</f>
        <v>0.8594947788612175</v>
      </c>
      <c r="Q37" s="73">
        <f t="shared" si="4"/>
        <v>0.22500189457272293</v>
      </c>
      <c r="R37" s="74">
        <v>0.22603350246215884</v>
      </c>
      <c r="S37" s="75">
        <f t="shared" si="5"/>
        <v>0.24946366049861821</v>
      </c>
      <c r="T37" s="76">
        <f>分析係数表!F40</f>
        <v>0.72756745394375155</v>
      </c>
      <c r="U37" s="77">
        <f t="shared" si="6"/>
        <v>0.18150164032046809</v>
      </c>
      <c r="V37" s="78">
        <f>分析係数表!D40</f>
        <v>7.9831728955339729E-2</v>
      </c>
      <c r="W37" s="158">
        <f t="shared" si="7"/>
        <v>0</v>
      </c>
      <c r="X37" s="67">
        <f>分析係数表!E40</f>
        <v>4.9600073301928491E-2</v>
      </c>
      <c r="Y37" s="157">
        <f t="shared" si="8"/>
        <v>0</v>
      </c>
    </row>
    <row r="38" spans="1:25" x14ac:dyDescent="0.15">
      <c r="A38" s="6" t="s">
        <v>26</v>
      </c>
      <c r="B38" s="5" t="s">
        <v>274</v>
      </c>
      <c r="C38" s="81"/>
      <c r="D38" s="98">
        <f>投入係数表!AO38</f>
        <v>1.8687596775054727E-3</v>
      </c>
      <c r="E38" s="101">
        <f t="shared" si="9"/>
        <v>0.18687596775054727</v>
      </c>
      <c r="F38" s="76">
        <f>分析係数表!C41</f>
        <v>0.99990471917963208</v>
      </c>
      <c r="G38" s="101">
        <f t="shared" si="0"/>
        <v>0.18685816205503294</v>
      </c>
      <c r="H38" s="101">
        <v>0.19631613116984387</v>
      </c>
      <c r="I38" s="101">
        <f t="shared" si="1"/>
        <v>0.19631613116984387</v>
      </c>
      <c r="J38" s="76">
        <f>分析係数表!G41</f>
        <v>0.44685264209908465</v>
      </c>
      <c r="K38" s="102">
        <f t="shared" si="2"/>
        <v>8.7724381899915202E-2</v>
      </c>
      <c r="L38" s="70"/>
      <c r="M38" s="71"/>
      <c r="N38" s="72">
        <f>分析係数表!H41</f>
        <v>4.1570867506027356E-2</v>
      </c>
      <c r="O38" s="73">
        <f t="shared" si="3"/>
        <v>0.38016568403979434</v>
      </c>
      <c r="P38" s="67">
        <f>分析係数表!C41</f>
        <v>0.99990471917963208</v>
      </c>
      <c r="Q38" s="73">
        <f t="shared" si="4"/>
        <v>0.38012946154154331</v>
      </c>
      <c r="R38" s="74">
        <v>0.38873410394476421</v>
      </c>
      <c r="S38" s="75">
        <f t="shared" si="5"/>
        <v>0.58505023511460807</v>
      </c>
      <c r="T38" s="76">
        <f>分析係数表!F41</f>
        <v>0.55239581515617808</v>
      </c>
      <c r="U38" s="77">
        <f t="shared" si="6"/>
        <v>0.32317930153344759</v>
      </c>
      <c r="V38" s="78">
        <f>分析係数表!D41</f>
        <v>0.13408593365801039</v>
      </c>
      <c r="W38" s="158">
        <f t="shared" si="7"/>
        <v>0</v>
      </c>
      <c r="X38" s="67">
        <f>分析係数表!E41</f>
        <v>0.12882910036962419</v>
      </c>
      <c r="Y38" s="157">
        <f t="shared" si="8"/>
        <v>0</v>
      </c>
    </row>
    <row r="39" spans="1:25" x14ac:dyDescent="0.15">
      <c r="A39" s="6" t="s">
        <v>51</v>
      </c>
      <c r="B39" s="5" t="s">
        <v>363</v>
      </c>
      <c r="C39" s="81"/>
      <c r="D39" s="98">
        <f>投入係数表!AO39</f>
        <v>3.7375193550109455E-3</v>
      </c>
      <c r="E39" s="101">
        <f t="shared" si="9"/>
        <v>0.37375193550109453</v>
      </c>
      <c r="F39" s="76">
        <f>分析係数表!C42</f>
        <v>0.63104308840742951</v>
      </c>
      <c r="G39" s="101">
        <f>E39*F39</f>
        <v>0.2358535756768651</v>
      </c>
      <c r="H39" s="101">
        <v>0.25301203530814814</v>
      </c>
      <c r="I39" s="101">
        <f>C39+H39</f>
        <v>0.25301203530814814</v>
      </c>
      <c r="J39" s="76">
        <f>分析係数表!G42</f>
        <v>0.48778127268328092</v>
      </c>
      <c r="K39" s="102">
        <f>I39*J39</f>
        <v>0.1234145325867957</v>
      </c>
      <c r="L39" s="70"/>
      <c r="M39" s="71"/>
      <c r="N39" s="72">
        <f>分析係数表!H42</f>
        <v>1.0655104073296274E-2</v>
      </c>
      <c r="O39" s="73">
        <f t="shared" si="3"/>
        <v>9.7440952560168853E-2</v>
      </c>
      <c r="P39" s="67">
        <f>分析係数表!C42</f>
        <v>0.63104308840742951</v>
      </c>
      <c r="Q39" s="73">
        <f>O39*P39</f>
        <v>6.1489439640930781E-2</v>
      </c>
      <c r="R39" s="74">
        <v>6.701722160917474E-2</v>
      </c>
      <c r="S39" s="75">
        <f>I39+R39</f>
        <v>0.32002925691732287</v>
      </c>
      <c r="T39" s="76">
        <f>分析係数表!F42</f>
        <v>0.56029864159552034</v>
      </c>
      <c r="U39" s="77">
        <f>S39*T39</f>
        <v>0.17931195792159979</v>
      </c>
      <c r="V39" s="78">
        <f>分析係数表!D42</f>
        <v>0.23200027651999586</v>
      </c>
      <c r="W39" s="158">
        <f>ROUND(S39*V39,0)</f>
        <v>0</v>
      </c>
      <c r="X39" s="67">
        <f>分析係数表!E42</f>
        <v>0.19107531713387024</v>
      </c>
      <c r="Y39" s="157">
        <f>ROUND(S39*X39,0)</f>
        <v>0</v>
      </c>
    </row>
    <row r="40" spans="1:25" x14ac:dyDescent="0.15">
      <c r="A40" s="6" t="s">
        <v>192</v>
      </c>
      <c r="B40" s="5" t="s">
        <v>41</v>
      </c>
      <c r="C40" s="81"/>
      <c r="D40" s="98">
        <f>投入係数表!AO40</f>
        <v>3.0647658711089754E-2</v>
      </c>
      <c r="E40" s="101">
        <f t="shared" si="9"/>
        <v>3.0647658711089756</v>
      </c>
      <c r="F40" s="76">
        <f>分析係数表!C43</f>
        <v>0.62059958859811692</v>
      </c>
      <c r="G40" s="101">
        <f>E40*F40</f>
        <v>1.9019924387597797</v>
      </c>
      <c r="H40" s="101">
        <v>4.1228794631894203</v>
      </c>
      <c r="I40" s="101">
        <f>C40+H40</f>
        <v>4.1228794631894203</v>
      </c>
      <c r="J40" s="76">
        <f>分析係数表!G43</f>
        <v>0.36935703048307378</v>
      </c>
      <c r="K40" s="102">
        <f>I40*J40</f>
        <v>1.5228145155632935</v>
      </c>
      <c r="L40" s="70"/>
      <c r="M40" s="71"/>
      <c r="N40" s="72">
        <f>分析係数表!H43</f>
        <v>1.5056593096551102E-2</v>
      </c>
      <c r="O40" s="73">
        <f t="shared" si="3"/>
        <v>0.13769258033956766</v>
      </c>
      <c r="P40" s="67">
        <f>分析係数表!C43</f>
        <v>0.62059958859811692</v>
      </c>
      <c r="Q40" s="73">
        <f>O40*P40</f>
        <v>8.5451958711748849E-2</v>
      </c>
      <c r="R40" s="74">
        <v>0.34408860118831458</v>
      </c>
      <c r="S40" s="75">
        <f>I40+R40</f>
        <v>4.4669680643777347</v>
      </c>
      <c r="T40" s="76">
        <f>分析係数表!F43</f>
        <v>0.6240370889543333</v>
      </c>
      <c r="U40" s="77">
        <f>S40*T40</f>
        <v>2.7875537473462546</v>
      </c>
      <c r="V40" s="78">
        <f>分析係数表!D43</f>
        <v>0.12357626341216665</v>
      </c>
      <c r="W40" s="158">
        <f>ROUND(S40*V40,0)</f>
        <v>1</v>
      </c>
      <c r="X40" s="67">
        <f>分析係数表!E43</f>
        <v>9.9504023114151852E-2</v>
      </c>
      <c r="Y40" s="157">
        <f>ROUND(S40*X40,0)</f>
        <v>0</v>
      </c>
    </row>
    <row r="41" spans="1:25" x14ac:dyDescent="0.15">
      <c r="A41" s="6" t="s">
        <v>337</v>
      </c>
      <c r="B41" s="5" t="s">
        <v>42</v>
      </c>
      <c r="C41" s="81"/>
      <c r="D41" s="98">
        <f>投入係数表!AO41</f>
        <v>1.2280420737893108E-3</v>
      </c>
      <c r="E41" s="101">
        <f t="shared" si="9"/>
        <v>0.12280420737893108</v>
      </c>
      <c r="F41" s="76">
        <f>分析係数表!C44</f>
        <v>0.64669075076632776</v>
      </c>
      <c r="G41" s="101">
        <f>E41*F41</f>
        <v>7.9416345067144747E-2</v>
      </c>
      <c r="H41" s="101">
        <v>0.10709982268453172</v>
      </c>
      <c r="I41" s="101">
        <f>C41+H41</f>
        <v>0.10709982268453172</v>
      </c>
      <c r="J41" s="76">
        <f>分析係数表!G44</f>
        <v>0.2706786499583716</v>
      </c>
      <c r="K41" s="102">
        <f>I41*J41</f>
        <v>2.8989635415030027E-2</v>
      </c>
      <c r="L41" s="70"/>
      <c r="M41" s="71"/>
      <c r="N41" s="72">
        <f>分析係数表!H44</f>
        <v>0.11660878839741158</v>
      </c>
      <c r="O41" s="73">
        <f t="shared" si="3"/>
        <v>1.0663876523559703</v>
      </c>
      <c r="P41" s="67">
        <f>分析係数表!C44</f>
        <v>0.64669075076632776</v>
      </c>
      <c r="Q41" s="73">
        <f>O41*P41</f>
        <v>0.68962303151002413</v>
      </c>
      <c r="R41" s="74">
        <v>0.70248086990659431</v>
      </c>
      <c r="S41" s="75">
        <f>I41+R41</f>
        <v>0.80958069259112597</v>
      </c>
      <c r="T41" s="76">
        <f>分析係数表!F44</f>
        <v>0.52072668274875644</v>
      </c>
      <c r="U41" s="77">
        <f>S41*T41</f>
        <v>0.42157026847041779</v>
      </c>
      <c r="V41" s="78">
        <f>分析係数表!D44</f>
        <v>0.15730632111521464</v>
      </c>
      <c r="W41" s="158">
        <f>ROUND(S41*V41,0)</f>
        <v>0</v>
      </c>
      <c r="X41" s="67">
        <f>分析係数表!E44</f>
        <v>0.11255043442990414</v>
      </c>
      <c r="Y41" s="157">
        <f>ROUND(S41*X41,0)</f>
        <v>0</v>
      </c>
    </row>
    <row r="42" spans="1:25" x14ac:dyDescent="0.15">
      <c r="A42" s="6" t="s">
        <v>338</v>
      </c>
      <c r="B42" s="5" t="s">
        <v>276</v>
      </c>
      <c r="C42" s="81"/>
      <c r="D42" s="98">
        <f>投入係数表!AO42</f>
        <v>3.2035880185808104E-4</v>
      </c>
      <c r="E42" s="101">
        <f t="shared" si="9"/>
        <v>3.2035880185808108E-2</v>
      </c>
      <c r="F42" s="76">
        <f>分析係数表!C45</f>
        <v>1</v>
      </c>
      <c r="G42" s="101">
        <f>E42*F42</f>
        <v>3.2035880185808108E-2</v>
      </c>
      <c r="H42" s="101">
        <v>0.16886687848182241</v>
      </c>
      <c r="I42" s="101">
        <f>C42+H42</f>
        <v>0.16886687848182241</v>
      </c>
      <c r="J42" s="76">
        <f>分析係数表!G45</f>
        <v>0</v>
      </c>
      <c r="K42" s="102">
        <f>I42*J42</f>
        <v>0</v>
      </c>
      <c r="L42" s="70"/>
      <c r="M42" s="71"/>
      <c r="N42" s="72">
        <f>分析係数表!H45</f>
        <v>0</v>
      </c>
      <c r="O42" s="73">
        <f t="shared" si="3"/>
        <v>0</v>
      </c>
      <c r="P42" s="67">
        <f>分析係数表!C45</f>
        <v>1</v>
      </c>
      <c r="Q42" s="73">
        <f>O42*P42</f>
        <v>0</v>
      </c>
      <c r="R42" s="74">
        <v>1.2009090966754232E-2</v>
      </c>
      <c r="S42" s="75">
        <f>I42+R42</f>
        <v>0.18087596944857665</v>
      </c>
      <c r="T42" s="76">
        <f>分析係数表!F45</f>
        <v>0</v>
      </c>
      <c r="U42" s="77">
        <f>S42*T42</f>
        <v>0</v>
      </c>
      <c r="V42" s="78">
        <f>分析係数表!D45</f>
        <v>0</v>
      </c>
      <c r="W42" s="158">
        <f>ROUND(S42*V42,0)</f>
        <v>0</v>
      </c>
      <c r="X42" s="67">
        <f>分析係数表!E45</f>
        <v>0</v>
      </c>
      <c r="Y42" s="157">
        <f>ROUND(S42*X42,0)</f>
        <v>0</v>
      </c>
    </row>
    <row r="43" spans="1:25" x14ac:dyDescent="0.15">
      <c r="A43" s="6" t="s">
        <v>339</v>
      </c>
      <c r="B43" s="5" t="s">
        <v>277</v>
      </c>
      <c r="C43" s="190">
        <f>最終需要_まとめ!C44</f>
        <v>100</v>
      </c>
      <c r="D43" s="98">
        <f>投入係数表!AO43</f>
        <v>5.3393133643013507E-5</v>
      </c>
      <c r="E43" s="101">
        <f t="shared" si="9"/>
        <v>5.3393133643013504E-3</v>
      </c>
      <c r="F43" s="76">
        <f>分析係数表!C46</f>
        <v>0.9523590920683499</v>
      </c>
      <c r="G43" s="101">
        <f>E43*F43</f>
        <v>5.0849436278944411E-3</v>
      </c>
      <c r="H43" s="101">
        <v>7.3661295657495143E-2</v>
      </c>
      <c r="I43" s="101">
        <f>C43+H43</f>
        <v>100.0736612956575</v>
      </c>
      <c r="J43" s="76">
        <f>分析係数表!G46</f>
        <v>9.2904052538843509E-3</v>
      </c>
      <c r="K43" s="102">
        <f>I43*J43</f>
        <v>0.92972486867661952</v>
      </c>
      <c r="L43" s="70"/>
      <c r="M43" s="71"/>
      <c r="N43" s="72">
        <f>分析係数表!H46</f>
        <v>3.275825467872984E-5</v>
      </c>
      <c r="O43" s="73">
        <f t="shared" si="3"/>
        <v>2.9957431838735336E-4</v>
      </c>
      <c r="P43" s="67">
        <f>分析係数表!C46</f>
        <v>0.9523590920683499</v>
      </c>
      <c r="Q43" s="73">
        <f>O43*P43</f>
        <v>2.853023258663746E-4</v>
      </c>
      <c r="R43" s="74">
        <v>1.0277296285158331E-2</v>
      </c>
      <c r="S43" s="75">
        <f>I43+R43</f>
        <v>100.08393859194265</v>
      </c>
      <c r="T43" s="76">
        <f>分析係数表!F46</f>
        <v>0.3134710876181323</v>
      </c>
      <c r="U43" s="77">
        <f>S43*T43</f>
        <v>31.373421083522629</v>
      </c>
      <c r="V43" s="78">
        <f>分析係数表!D46</f>
        <v>5.552885898873405E-3</v>
      </c>
      <c r="W43" s="158">
        <f>ROUND(S43*V43,0)</f>
        <v>1</v>
      </c>
      <c r="X43" s="67">
        <f>分析係数表!E46</f>
        <v>1.6017940092904054E-2</v>
      </c>
      <c r="Y43" s="157">
        <f>ROUND(S43*X43,0)</f>
        <v>2</v>
      </c>
    </row>
    <row r="44" spans="1:25" x14ac:dyDescent="0.15">
      <c r="A44" s="183">
        <v>40</v>
      </c>
      <c r="B44" s="12" t="s">
        <v>148</v>
      </c>
      <c r="C44" s="187">
        <f>SUM(C5:C43)</f>
        <v>100</v>
      </c>
      <c r="D44" s="99">
        <f>投入係数表!AO44</f>
        <v>0.68343211063057285</v>
      </c>
      <c r="E44" s="87">
        <f>SUM(E5:E43)</f>
        <v>68.343211063057296</v>
      </c>
      <c r="F44" s="89">
        <f>分析係数表!C47</f>
        <v>0.46786164393083407</v>
      </c>
      <c r="G44" s="87">
        <f>SUM(G5:G43)</f>
        <v>35.778327454213802</v>
      </c>
      <c r="H44" s="87">
        <f>SUM(H5:H43)</f>
        <v>42.644392755520045</v>
      </c>
      <c r="I44" s="87">
        <f>SUM(I5:I43)</f>
        <v>142.64439275552004</v>
      </c>
      <c r="J44" s="89">
        <f>分析係数表!G47</f>
        <v>0.21497759441460212</v>
      </c>
      <c r="K44" s="103">
        <f>SUM(K5:K43)</f>
        <v>14.163658888438029</v>
      </c>
      <c r="L44" s="85">
        <f>最終需要_まとめ!$L$34</f>
        <v>0.64566666666666661</v>
      </c>
      <c r="M44" s="82">
        <f>K44*L44</f>
        <v>9.1450024223014861</v>
      </c>
      <c r="N44" s="86">
        <f>分析係数表!H47</f>
        <v>1</v>
      </c>
      <c r="O44" s="87">
        <f>SUM(O5:O43)</f>
        <v>9.1450024223014861</v>
      </c>
      <c r="P44" s="83">
        <f>分析係数表!C47</f>
        <v>0.46786164393083407</v>
      </c>
      <c r="Q44" s="87">
        <f>SUM(Q5:Q43)</f>
        <v>5.8727687583692951</v>
      </c>
      <c r="R44" s="82">
        <f>SUM(R5:R43)</f>
        <v>7.04625847690986</v>
      </c>
      <c r="S44" s="88">
        <f>SUM(S5:S43)</f>
        <v>149.6906512324299</v>
      </c>
      <c r="T44" s="89">
        <f>分析係数表!F47</f>
        <v>0.45241141751681985</v>
      </c>
      <c r="U44" s="90">
        <f>SUM(U5:U43)</f>
        <v>62.436686011884163</v>
      </c>
      <c r="V44" s="91">
        <f>分析係数表!D47</f>
        <v>5.5289104631778725E-2</v>
      </c>
      <c r="W44" s="155">
        <f>SUM(W5:W43)</f>
        <v>3</v>
      </c>
      <c r="X44" s="83">
        <f>分析係数表!E47</f>
        <v>4.6297221440055228E-2</v>
      </c>
      <c r="Y44" s="156">
        <f>SUM(Y5:Y43)</f>
        <v>3</v>
      </c>
    </row>
    <row r="45" spans="1:25" x14ac:dyDescent="0.15">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15">
      <c r="B46" s="3" t="s">
        <v>149</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P34" activePane="bottomRight" state="frozen"/>
      <selection activeCell="F63" sqref="F63"/>
      <selection pane="topRight" activeCell="F63" sqref="F63"/>
      <selection pane="bottomLeft" activeCell="F63" sqref="F63"/>
      <selection pane="bottomRight" activeCell="AC1" sqref="AC1"/>
    </sheetView>
  </sheetViews>
  <sheetFormatPr defaultColWidth="9" defaultRowHeight="12" x14ac:dyDescent="0.15"/>
  <cols>
    <col min="1" max="1" width="3.625" style="1" customWidth="1"/>
    <col min="2" max="2" width="20.625" style="39" customWidth="1"/>
    <col min="3" max="8" width="9.125" style="39" bestFit="1" customWidth="1"/>
    <col min="9" max="10" width="9" style="39"/>
    <col min="11" max="11" width="3.625" style="1" customWidth="1"/>
    <col min="12" max="12" width="20.625" style="39" customWidth="1"/>
    <col min="13" max="13" width="10.625" style="39" bestFit="1" customWidth="1"/>
    <col min="14" max="16" width="9.125" style="39" bestFit="1" customWidth="1"/>
    <col min="17" max="17" width="4" style="39" customWidth="1"/>
    <col min="18" max="18" width="3.625" style="39" customWidth="1"/>
    <col min="19" max="19" width="20.5" style="39" customWidth="1"/>
    <col min="20" max="24" width="9.125" style="39" bestFit="1" customWidth="1"/>
    <col min="25" max="25" width="4" style="39" customWidth="1"/>
    <col min="26" max="26" width="3.625" style="39" customWidth="1"/>
    <col min="27" max="27" width="20.5" style="39" customWidth="1"/>
    <col min="28" max="34" width="10.5" style="39" customWidth="1"/>
    <col min="35" max="35" width="9.125" style="39" bestFit="1" customWidth="1"/>
    <col min="36" max="36" width="4" style="39" customWidth="1"/>
    <col min="37" max="37" width="3.625" style="39" customWidth="1"/>
    <col min="38" max="38" width="20.5" style="39" customWidth="1"/>
    <col min="39" max="40" width="9.125" style="39" bestFit="1" customWidth="1"/>
    <col min="41" max="41" width="9" style="39"/>
    <col min="42" max="42" width="3.875" style="39" customWidth="1"/>
    <col min="43" max="43" width="20.875" style="39" customWidth="1"/>
    <col min="44" max="44" width="9.5" style="39" bestFit="1" customWidth="1"/>
    <col min="45" max="45" width="9.375" style="39" bestFit="1" customWidth="1"/>
    <col min="46" max="46" width="9.5" style="39" bestFit="1" customWidth="1"/>
    <col min="47" max="47" width="10.875" style="39" customWidth="1"/>
    <col min="48" max="49" width="9.125" style="39" bestFit="1" customWidth="1"/>
    <col min="50" max="16384" width="9" style="39"/>
  </cols>
  <sheetData>
    <row r="1" spans="1:49" ht="13.5" x14ac:dyDescent="0.15">
      <c r="A1" s="357" t="s">
        <v>539</v>
      </c>
      <c r="K1" s="357" t="s">
        <v>539</v>
      </c>
    </row>
    <row r="2" spans="1:49" x14ac:dyDescent="0.15">
      <c r="A2" s="1" t="s">
        <v>59</v>
      </c>
      <c r="K2" s="1" t="s">
        <v>186</v>
      </c>
      <c r="R2" s="39" t="s">
        <v>212</v>
      </c>
      <c r="Z2" s="39" t="s">
        <v>60</v>
      </c>
      <c r="AK2" s="39" t="s">
        <v>61</v>
      </c>
    </row>
    <row r="3" spans="1:49" x14ac:dyDescent="0.15">
      <c r="K3" s="1" t="s">
        <v>62</v>
      </c>
      <c r="R3" s="39" t="s">
        <v>63</v>
      </c>
      <c r="Z3" s="39" t="s">
        <v>64</v>
      </c>
      <c r="AK3" s="39" t="s">
        <v>64</v>
      </c>
    </row>
    <row r="4" spans="1:49" x14ac:dyDescent="0.15">
      <c r="W4" s="198"/>
      <c r="Z4" s="39" t="s">
        <v>65</v>
      </c>
      <c r="AP4" s="199" t="s">
        <v>536</v>
      </c>
      <c r="AU4" s="39" t="s">
        <v>381</v>
      </c>
    </row>
    <row r="5" spans="1:49" x14ac:dyDescent="0.15">
      <c r="A5" s="200"/>
      <c r="B5" s="42"/>
      <c r="C5" s="95"/>
      <c r="D5" s="42"/>
      <c r="E5" s="42"/>
      <c r="F5" s="42"/>
      <c r="G5" s="42"/>
      <c r="H5" s="96"/>
      <c r="K5" s="200"/>
      <c r="L5" s="96"/>
      <c r="M5" s="201" t="s">
        <v>66</v>
      </c>
      <c r="N5" s="146" t="s">
        <v>66</v>
      </c>
      <c r="O5" s="105"/>
      <c r="P5" s="96"/>
      <c r="R5" s="95"/>
      <c r="S5" s="42"/>
      <c r="T5" s="338" t="s">
        <v>66</v>
      </c>
      <c r="U5" s="339"/>
      <c r="V5" s="340"/>
      <c r="W5" s="511" t="s">
        <v>67</v>
      </c>
      <c r="X5" s="512"/>
      <c r="Z5" s="95"/>
      <c r="AA5" s="96"/>
      <c r="AB5" s="335"/>
      <c r="AC5" s="335"/>
      <c r="AD5" s="335"/>
      <c r="AE5" s="335"/>
      <c r="AF5" s="335"/>
      <c r="AG5" s="335"/>
      <c r="AH5" s="105"/>
      <c r="AI5" s="105"/>
      <c r="AK5" s="95"/>
      <c r="AL5" s="42"/>
      <c r="AM5" s="105"/>
      <c r="AN5" s="96"/>
      <c r="AP5" s="200"/>
      <c r="AQ5" s="96"/>
      <c r="AR5" s="201" t="s">
        <v>382</v>
      </c>
      <c r="AS5" s="146"/>
      <c r="AT5" s="146" t="s">
        <v>382</v>
      </c>
      <c r="AU5" s="201"/>
      <c r="AV5" s="105"/>
      <c r="AW5" s="96"/>
    </row>
    <row r="6" spans="1:49" ht="24" x14ac:dyDescent="0.15">
      <c r="A6" s="202" t="s">
        <v>1</v>
      </c>
      <c r="B6" s="149" t="s">
        <v>346</v>
      </c>
      <c r="C6" s="203" t="s">
        <v>538</v>
      </c>
      <c r="D6" s="204" t="s">
        <v>209</v>
      </c>
      <c r="E6" s="204" t="s">
        <v>210</v>
      </c>
      <c r="F6" s="204" t="s">
        <v>68</v>
      </c>
      <c r="G6" s="204" t="s">
        <v>69</v>
      </c>
      <c r="H6" s="205" t="s">
        <v>70</v>
      </c>
      <c r="I6" s="204"/>
      <c r="K6" s="202" t="s">
        <v>1</v>
      </c>
      <c r="L6" s="149" t="s">
        <v>346</v>
      </c>
      <c r="M6" s="206" t="s">
        <v>537</v>
      </c>
      <c r="N6" s="204" t="s">
        <v>71</v>
      </c>
      <c r="O6" s="206" t="s">
        <v>72</v>
      </c>
      <c r="P6" s="205" t="s">
        <v>608</v>
      </c>
      <c r="R6" s="202" t="s">
        <v>1</v>
      </c>
      <c r="S6" s="149" t="s">
        <v>346</v>
      </c>
      <c r="T6" s="341" t="s">
        <v>434</v>
      </c>
      <c r="U6" s="342" t="s">
        <v>347</v>
      </c>
      <c r="V6" s="343" t="s">
        <v>348</v>
      </c>
      <c r="W6" s="207" t="s">
        <v>209</v>
      </c>
      <c r="X6" s="207" t="s">
        <v>211</v>
      </c>
      <c r="Z6" s="202" t="s">
        <v>1</v>
      </c>
      <c r="AA6" s="149" t="s">
        <v>346</v>
      </c>
      <c r="AB6" s="336" t="s">
        <v>53</v>
      </c>
      <c r="AC6" s="336" t="s">
        <v>54</v>
      </c>
      <c r="AD6" s="336" t="s">
        <v>55</v>
      </c>
      <c r="AE6" s="336" t="s">
        <v>56</v>
      </c>
      <c r="AF6" s="336" t="s">
        <v>57</v>
      </c>
      <c r="AG6" s="336" t="s">
        <v>540</v>
      </c>
      <c r="AH6" s="206" t="s">
        <v>73</v>
      </c>
      <c r="AI6" s="206" t="s">
        <v>74</v>
      </c>
      <c r="AK6" s="202" t="s">
        <v>1</v>
      </c>
      <c r="AL6" s="149" t="s">
        <v>346</v>
      </c>
      <c r="AM6" s="206" t="s">
        <v>44</v>
      </c>
      <c r="AN6" s="205" t="s">
        <v>75</v>
      </c>
      <c r="AP6" s="202" t="s">
        <v>1</v>
      </c>
      <c r="AQ6" s="149" t="s">
        <v>346</v>
      </c>
      <c r="AR6" s="206" t="s">
        <v>537</v>
      </c>
      <c r="AS6" s="204" t="s">
        <v>349</v>
      </c>
      <c r="AT6" s="204" t="s">
        <v>71</v>
      </c>
      <c r="AU6" s="206" t="s">
        <v>397</v>
      </c>
      <c r="AV6" s="206" t="s">
        <v>72</v>
      </c>
      <c r="AW6" s="205" t="s">
        <v>608</v>
      </c>
    </row>
    <row r="7" spans="1:49" x14ac:dyDescent="0.15">
      <c r="A7" s="208"/>
      <c r="B7" s="117"/>
      <c r="C7" s="94"/>
      <c r="H7" s="149"/>
      <c r="K7" s="208"/>
      <c r="L7" s="209"/>
      <c r="M7" s="210" t="s">
        <v>76</v>
      </c>
      <c r="N7" s="211" t="s">
        <v>77</v>
      </c>
      <c r="O7" s="210" t="s">
        <v>78</v>
      </c>
      <c r="P7" s="212" t="s">
        <v>79</v>
      </c>
      <c r="R7" s="208"/>
      <c r="S7" s="209"/>
      <c r="T7" s="344" t="s">
        <v>80</v>
      </c>
      <c r="U7" s="345"/>
      <c r="V7" s="346"/>
      <c r="W7" s="210" t="s">
        <v>81</v>
      </c>
      <c r="X7" s="210" t="s">
        <v>82</v>
      </c>
      <c r="Z7" s="208"/>
      <c r="AA7" s="209"/>
      <c r="AB7" s="337" t="s">
        <v>84</v>
      </c>
      <c r="AC7" s="337" t="s">
        <v>85</v>
      </c>
      <c r="AD7" s="337" t="s">
        <v>86</v>
      </c>
      <c r="AE7" s="337" t="s">
        <v>87</v>
      </c>
      <c r="AF7" s="337" t="s">
        <v>88</v>
      </c>
      <c r="AG7" s="337" t="s">
        <v>89</v>
      </c>
      <c r="AH7" s="210" t="s">
        <v>90</v>
      </c>
      <c r="AI7" s="210" t="s">
        <v>91</v>
      </c>
      <c r="AK7" s="208"/>
      <c r="AL7" s="209"/>
      <c r="AM7" s="210" t="s">
        <v>84</v>
      </c>
      <c r="AN7" s="212" t="s">
        <v>92</v>
      </c>
      <c r="AP7" s="208"/>
      <c r="AQ7" s="209"/>
      <c r="AR7" s="210" t="s">
        <v>383</v>
      </c>
      <c r="AS7" s="211" t="s">
        <v>384</v>
      </c>
      <c r="AT7" s="211" t="s">
        <v>385</v>
      </c>
      <c r="AU7" s="210" t="s">
        <v>386</v>
      </c>
      <c r="AV7" s="210" t="s">
        <v>387</v>
      </c>
      <c r="AW7" s="212" t="s">
        <v>388</v>
      </c>
    </row>
    <row r="8" spans="1:49" x14ac:dyDescent="0.15">
      <c r="A8" s="213" t="s">
        <v>261</v>
      </c>
      <c r="B8" s="149" t="s">
        <v>262</v>
      </c>
      <c r="C8" s="366">
        <f t="shared" ref="C8:C41" si="0">P8</f>
        <v>0.17777947964604235</v>
      </c>
      <c r="D8" s="367">
        <f t="shared" ref="D8:E41" si="1">W8</f>
        <v>0.19702516723850416</v>
      </c>
      <c r="E8" s="367">
        <f t="shared" si="1"/>
        <v>0.1081443713940695</v>
      </c>
      <c r="F8" s="367">
        <f t="shared" ref="F8:G41" si="2">AH8</f>
        <v>0.45371949933871308</v>
      </c>
      <c r="G8" s="367">
        <f t="shared" si="2"/>
        <v>0.11983669088190757</v>
      </c>
      <c r="H8" s="368">
        <f t="shared" ref="H8:H41" si="3">AN8</f>
        <v>9.9318531954874535E-3</v>
      </c>
      <c r="K8" s="213" t="s">
        <v>261</v>
      </c>
      <c r="L8" s="149" t="s">
        <v>262</v>
      </c>
      <c r="M8" s="347">
        <f>取引基本表!AX5</f>
        <v>143633</v>
      </c>
      <c r="N8" s="331">
        <f>ABS(取引基本表!BB5)</f>
        <v>118098</v>
      </c>
      <c r="O8" s="375">
        <f t="shared" ref="O8:O41" si="4">N8/M8</f>
        <v>0.82222052035395765</v>
      </c>
      <c r="P8" s="371">
        <f t="shared" ref="P8:P43" si="5">1-O8</f>
        <v>0.17777947964604235</v>
      </c>
      <c r="R8" s="213" t="s">
        <v>261</v>
      </c>
      <c r="S8" s="149" t="s">
        <v>262</v>
      </c>
      <c r="T8" s="329">
        <f>取引基本表!BD5</f>
        <v>52171</v>
      </c>
      <c r="U8" s="405">
        <f>雇用表!AS5</f>
        <v>10279</v>
      </c>
      <c r="V8" s="406">
        <f>雇用表!AS51</f>
        <v>5642</v>
      </c>
      <c r="W8" s="377">
        <f>U8/T8</f>
        <v>0.19702516723850416</v>
      </c>
      <c r="X8" s="377">
        <f>V8/T8</f>
        <v>0.1081443713940695</v>
      </c>
      <c r="Z8" s="213" t="s">
        <v>261</v>
      </c>
      <c r="AA8" s="39" t="s">
        <v>262</v>
      </c>
      <c r="AB8" s="409">
        <f t="array" ref="AB8:AF47">TRANSPOSE(取引基本表!C46:AP50)</f>
        <v>6252</v>
      </c>
      <c r="AC8" s="410">
        <v>10620</v>
      </c>
      <c r="AD8" s="410">
        <v>8352</v>
      </c>
      <c r="AE8" s="410">
        <v>2076</v>
      </c>
      <c r="AF8" s="410">
        <v>-3629</v>
      </c>
      <c r="AG8" s="332">
        <f t="array" ref="AG8:AG47">TRANSPOSE(取引基本表!C52:AP52)</f>
        <v>52171</v>
      </c>
      <c r="AH8" s="368">
        <f>SUM(AB8:AF8)/AG8</f>
        <v>0.45371949933871308</v>
      </c>
      <c r="AI8" s="379">
        <f>AB8/AG8</f>
        <v>0.11983669088190757</v>
      </c>
      <c r="AK8" s="213" t="s">
        <v>261</v>
      </c>
      <c r="AL8" s="149" t="s">
        <v>262</v>
      </c>
      <c r="AM8" s="347">
        <f>取引基本表!AR5</f>
        <v>30925</v>
      </c>
      <c r="AN8" s="371">
        <f t="shared" ref="AN8:AN47" si="6">AM8/AM$47</f>
        <v>9.9318531954874535E-3</v>
      </c>
      <c r="AP8" s="213" t="s">
        <v>261</v>
      </c>
      <c r="AQ8" s="149" t="s">
        <v>262</v>
      </c>
      <c r="AR8" s="350">
        <f>取引基本表!AX5</f>
        <v>143633</v>
      </c>
      <c r="AS8" s="351">
        <f>取引基本表!AY5</f>
        <v>26636</v>
      </c>
      <c r="AT8" s="351">
        <f>ABS(取引基本表!BB5)</f>
        <v>118098</v>
      </c>
      <c r="AU8" s="352">
        <f>AS8-AT8</f>
        <v>-91462</v>
      </c>
      <c r="AV8" s="375">
        <v>0.83011676085593211</v>
      </c>
      <c r="AW8" s="371">
        <v>0.16988323914406789</v>
      </c>
    </row>
    <row r="9" spans="1:49" x14ac:dyDescent="0.15">
      <c r="A9" s="214" t="s">
        <v>217</v>
      </c>
      <c r="B9" s="149" t="s">
        <v>263</v>
      </c>
      <c r="C9" s="369">
        <f t="shared" si="0"/>
        <v>0.42124201973302378</v>
      </c>
      <c r="D9" s="370">
        <f t="shared" si="1"/>
        <v>0.14428466975383866</v>
      </c>
      <c r="E9" s="370">
        <f t="shared" si="1"/>
        <v>9.1640263222032656E-2</v>
      </c>
      <c r="F9" s="370">
        <f t="shared" si="2"/>
        <v>0.68072142334876917</v>
      </c>
      <c r="G9" s="370">
        <f t="shared" si="2"/>
        <v>0.24981720692176457</v>
      </c>
      <c r="H9" s="371">
        <f t="shared" si="3"/>
        <v>5.1224917855464795E-4</v>
      </c>
      <c r="K9" s="214" t="s">
        <v>217</v>
      </c>
      <c r="L9" s="149" t="s">
        <v>263</v>
      </c>
      <c r="M9" s="347">
        <f>取引基本表!AX6</f>
        <v>8615</v>
      </c>
      <c r="N9" s="331">
        <f>ABS(取引基本表!BB6)</f>
        <v>4986</v>
      </c>
      <c r="O9" s="375">
        <f t="shared" si="4"/>
        <v>0.57875798026697622</v>
      </c>
      <c r="P9" s="371">
        <f t="shared" si="5"/>
        <v>0.42124201973302378</v>
      </c>
      <c r="R9" s="214" t="s">
        <v>217</v>
      </c>
      <c r="S9" s="149" t="s">
        <v>263</v>
      </c>
      <c r="T9" s="329">
        <f>取引基本表!BD6</f>
        <v>4103</v>
      </c>
      <c r="U9" s="405">
        <f>雇用表!AS6</f>
        <v>592</v>
      </c>
      <c r="V9" s="406">
        <f>雇用表!AS52</f>
        <v>376</v>
      </c>
      <c r="W9" s="377">
        <f t="shared" ref="W9:W47" si="7">U9/T9</f>
        <v>0.14428466975383866</v>
      </c>
      <c r="X9" s="377">
        <f t="shared" ref="X9:X47" si="8">V9/T9</f>
        <v>9.1640263222032656E-2</v>
      </c>
      <c r="Z9" s="214" t="s">
        <v>217</v>
      </c>
      <c r="AA9" s="39" t="s">
        <v>263</v>
      </c>
      <c r="AB9" s="411">
        <v>1025</v>
      </c>
      <c r="AC9" s="351">
        <v>1586</v>
      </c>
      <c r="AD9" s="351">
        <v>250</v>
      </c>
      <c r="AE9" s="351">
        <v>95</v>
      </c>
      <c r="AF9" s="351">
        <v>-163</v>
      </c>
      <c r="AG9" s="333">
        <v>4103</v>
      </c>
      <c r="AH9" s="371">
        <f t="shared" ref="AH9:AH41" si="9">SUM(AB9:AF9)/AG9</f>
        <v>0.68072142334876917</v>
      </c>
      <c r="AI9" s="375">
        <f t="shared" ref="AI9:AI41" si="10">AB9/AG9</f>
        <v>0.24981720692176457</v>
      </c>
      <c r="AK9" s="214" t="s">
        <v>217</v>
      </c>
      <c r="AL9" s="149" t="s">
        <v>263</v>
      </c>
      <c r="AM9" s="347">
        <f>取引基本表!AR6</f>
        <v>1595</v>
      </c>
      <c r="AN9" s="371">
        <f t="shared" si="6"/>
        <v>5.1224917855464795E-4</v>
      </c>
      <c r="AP9" s="214" t="s">
        <v>217</v>
      </c>
      <c r="AQ9" s="149" t="s">
        <v>263</v>
      </c>
      <c r="AR9" s="350">
        <f>取引基本表!AX6</f>
        <v>8615</v>
      </c>
      <c r="AS9" s="351">
        <f>取引基本表!AY6</f>
        <v>474</v>
      </c>
      <c r="AT9" s="351">
        <f>ABS(取引基本表!BB6)</f>
        <v>4986</v>
      </c>
      <c r="AU9" s="352">
        <f t="shared" ref="AU9:AU47" si="11">AS9-AT9</f>
        <v>-4512</v>
      </c>
      <c r="AV9" s="375">
        <v>0.59023354564755837</v>
      </c>
      <c r="AW9" s="371">
        <v>0.40976645435244163</v>
      </c>
    </row>
    <row r="10" spans="1:49" x14ac:dyDescent="0.15">
      <c r="A10" s="214" t="s">
        <v>218</v>
      </c>
      <c r="B10" s="149" t="s">
        <v>264</v>
      </c>
      <c r="C10" s="369">
        <f t="shared" si="0"/>
        <v>0.36396764732023823</v>
      </c>
      <c r="D10" s="370">
        <f t="shared" si="1"/>
        <v>9.5927168183996173E-2</v>
      </c>
      <c r="E10" s="370">
        <f t="shared" si="1"/>
        <v>2.9611883085769047E-2</v>
      </c>
      <c r="F10" s="370">
        <f t="shared" si="2"/>
        <v>0.526018207954001</v>
      </c>
      <c r="G10" s="370">
        <f t="shared" si="2"/>
        <v>0.17997125059894586</v>
      </c>
      <c r="H10" s="371">
        <f t="shared" si="3"/>
        <v>1.1645238378928864E-3</v>
      </c>
      <c r="K10" s="214" t="s">
        <v>218</v>
      </c>
      <c r="L10" s="149" t="s">
        <v>264</v>
      </c>
      <c r="M10" s="347">
        <f>取引基本表!AX7</f>
        <v>22502</v>
      </c>
      <c r="N10" s="331">
        <f>ABS(取引基本表!BB7)</f>
        <v>14312</v>
      </c>
      <c r="O10" s="375">
        <f t="shared" si="4"/>
        <v>0.63603235267976177</v>
      </c>
      <c r="P10" s="371">
        <f t="shared" si="5"/>
        <v>0.36396764732023823</v>
      </c>
      <c r="R10" s="214" t="s">
        <v>218</v>
      </c>
      <c r="S10" s="149" t="s">
        <v>264</v>
      </c>
      <c r="T10" s="329">
        <f>取引基本表!BD7</f>
        <v>10435</v>
      </c>
      <c r="U10" s="405">
        <f>雇用表!AS7</f>
        <v>1001</v>
      </c>
      <c r="V10" s="406">
        <f>雇用表!AS53</f>
        <v>309</v>
      </c>
      <c r="W10" s="377">
        <f t="shared" si="7"/>
        <v>9.5927168183996173E-2</v>
      </c>
      <c r="X10" s="377">
        <f t="shared" si="8"/>
        <v>2.9611883085769047E-2</v>
      </c>
      <c r="Z10" s="214" t="s">
        <v>218</v>
      </c>
      <c r="AA10" s="39" t="s">
        <v>264</v>
      </c>
      <c r="AB10" s="411">
        <v>1878</v>
      </c>
      <c r="AC10" s="351">
        <v>1609</v>
      </c>
      <c r="AD10" s="351">
        <v>1468</v>
      </c>
      <c r="AE10" s="351">
        <v>543</v>
      </c>
      <c r="AF10" s="351">
        <v>-9</v>
      </c>
      <c r="AG10" s="333">
        <v>10435</v>
      </c>
      <c r="AH10" s="371">
        <f t="shared" si="9"/>
        <v>0.526018207954001</v>
      </c>
      <c r="AI10" s="375">
        <f t="shared" si="10"/>
        <v>0.17997125059894586</v>
      </c>
      <c r="AK10" s="214" t="s">
        <v>218</v>
      </c>
      <c r="AL10" s="149" t="s">
        <v>264</v>
      </c>
      <c r="AM10" s="347">
        <f>取引基本表!AR7</f>
        <v>3626</v>
      </c>
      <c r="AN10" s="371">
        <f t="shared" si="6"/>
        <v>1.1645238378928864E-3</v>
      </c>
      <c r="AP10" s="214" t="s">
        <v>218</v>
      </c>
      <c r="AQ10" s="149" t="s">
        <v>264</v>
      </c>
      <c r="AR10" s="350">
        <f>取引基本表!AX7</f>
        <v>22502</v>
      </c>
      <c r="AS10" s="351">
        <f>取引基本表!AY7</f>
        <v>2245</v>
      </c>
      <c r="AT10" s="351">
        <f>ABS(取引基本表!BB7)</f>
        <v>14312</v>
      </c>
      <c r="AU10" s="352">
        <f t="shared" si="11"/>
        <v>-12067</v>
      </c>
      <c r="AV10" s="375">
        <v>0.31992289294256238</v>
      </c>
      <c r="AW10" s="371">
        <v>0.68007710705743762</v>
      </c>
    </row>
    <row r="11" spans="1:49" x14ac:dyDescent="0.15">
      <c r="A11" s="214" t="s">
        <v>219</v>
      </c>
      <c r="B11" s="149" t="s">
        <v>27</v>
      </c>
      <c r="C11" s="369">
        <f t="shared" si="0"/>
        <v>1.3444674968404846E-2</v>
      </c>
      <c r="D11" s="370">
        <f t="shared" si="1"/>
        <v>2.1656182324430236E-2</v>
      </c>
      <c r="E11" s="370">
        <f t="shared" si="1"/>
        <v>1.1962462617304321E-2</v>
      </c>
      <c r="F11" s="370">
        <f t="shared" si="2"/>
        <v>0.57409508095287198</v>
      </c>
      <c r="G11" s="370">
        <f t="shared" si="2"/>
        <v>0.34123955862637928</v>
      </c>
      <c r="H11" s="371">
        <f t="shared" si="3"/>
        <v>-1.9911880294914216E-5</v>
      </c>
      <c r="K11" s="214" t="s">
        <v>219</v>
      </c>
      <c r="L11" s="149" t="s">
        <v>27</v>
      </c>
      <c r="M11" s="347">
        <f>取引基本表!AX8</f>
        <v>463678</v>
      </c>
      <c r="N11" s="331">
        <f>ABS(取引基本表!BB8)</f>
        <v>457444</v>
      </c>
      <c r="O11" s="375">
        <f t="shared" si="4"/>
        <v>0.98655532503159515</v>
      </c>
      <c r="P11" s="371">
        <f t="shared" si="5"/>
        <v>1.3444674968404846E-2</v>
      </c>
      <c r="R11" s="214" t="s">
        <v>219</v>
      </c>
      <c r="S11" s="149" t="s">
        <v>27</v>
      </c>
      <c r="T11" s="329">
        <f>取引基本表!BD8</f>
        <v>9697</v>
      </c>
      <c r="U11" s="405">
        <f>雇用表!AS8</f>
        <v>210</v>
      </c>
      <c r="V11" s="406">
        <f>雇用表!AS54</f>
        <v>116</v>
      </c>
      <c r="W11" s="377">
        <f t="shared" si="7"/>
        <v>2.1656182324430236E-2</v>
      </c>
      <c r="X11" s="377">
        <f t="shared" si="8"/>
        <v>1.1962462617304321E-2</v>
      </c>
      <c r="Z11" s="214" t="s">
        <v>219</v>
      </c>
      <c r="AA11" s="39" t="s">
        <v>27</v>
      </c>
      <c r="AB11" s="411">
        <v>3309</v>
      </c>
      <c r="AC11" s="351">
        <v>532</v>
      </c>
      <c r="AD11" s="351">
        <v>1041</v>
      </c>
      <c r="AE11" s="351">
        <v>685</v>
      </c>
      <c r="AF11" s="351">
        <v>0</v>
      </c>
      <c r="AG11" s="333">
        <v>9697</v>
      </c>
      <c r="AH11" s="371">
        <f t="shared" si="9"/>
        <v>0.57409508095287198</v>
      </c>
      <c r="AI11" s="375">
        <f t="shared" si="10"/>
        <v>0.34123955862637928</v>
      </c>
      <c r="AK11" s="214" t="s">
        <v>219</v>
      </c>
      <c r="AL11" s="149" t="s">
        <v>27</v>
      </c>
      <c r="AM11" s="347">
        <f>取引基本表!AR8</f>
        <v>-62</v>
      </c>
      <c r="AN11" s="371">
        <f t="shared" si="6"/>
        <v>-1.9911880294914216E-5</v>
      </c>
      <c r="AP11" s="214" t="s">
        <v>219</v>
      </c>
      <c r="AQ11" s="149" t="s">
        <v>27</v>
      </c>
      <c r="AR11" s="350">
        <f>取引基本表!AX8</f>
        <v>463678</v>
      </c>
      <c r="AS11" s="351">
        <f>取引基本表!AY8</f>
        <v>3463</v>
      </c>
      <c r="AT11" s="351">
        <f>ABS(取引基本表!BB8)</f>
        <v>457444</v>
      </c>
      <c r="AU11" s="352">
        <f t="shared" si="11"/>
        <v>-453981</v>
      </c>
      <c r="AV11" s="375">
        <v>0.97885279843965589</v>
      </c>
      <c r="AW11" s="371">
        <v>2.1147201560344109E-2</v>
      </c>
    </row>
    <row r="12" spans="1:49" x14ac:dyDescent="0.15">
      <c r="A12" s="214" t="s">
        <v>220</v>
      </c>
      <c r="B12" s="149" t="s">
        <v>188</v>
      </c>
      <c r="C12" s="369">
        <f t="shared" si="0"/>
        <v>0.28285269962977577</v>
      </c>
      <c r="D12" s="370">
        <f t="shared" si="1"/>
        <v>4.3897068941791663E-2</v>
      </c>
      <c r="E12" s="370">
        <f t="shared" si="1"/>
        <v>4.5190587587725331E-2</v>
      </c>
      <c r="F12" s="370">
        <f t="shared" si="2"/>
        <v>0.33885954419874881</v>
      </c>
      <c r="G12" s="370">
        <f t="shared" si="2"/>
        <v>0.13743688539340115</v>
      </c>
      <c r="H12" s="371">
        <f t="shared" si="3"/>
        <v>7.6503049889858399E-2</v>
      </c>
      <c r="K12" s="214" t="s">
        <v>220</v>
      </c>
      <c r="L12" s="149" t="s">
        <v>188</v>
      </c>
      <c r="M12" s="347">
        <f>取引基本表!AX9</f>
        <v>425688</v>
      </c>
      <c r="N12" s="331">
        <f>ABS(取引基本表!BB9)</f>
        <v>305281</v>
      </c>
      <c r="O12" s="375">
        <f t="shared" si="4"/>
        <v>0.71714730037022423</v>
      </c>
      <c r="P12" s="371">
        <f t="shared" si="5"/>
        <v>0.28285269962977577</v>
      </c>
      <c r="R12" s="214" t="s">
        <v>220</v>
      </c>
      <c r="S12" s="149" t="s">
        <v>188</v>
      </c>
      <c r="T12" s="329">
        <f>取引基本表!BD9</f>
        <v>472355</v>
      </c>
      <c r="U12" s="405">
        <f>雇用表!AS9</f>
        <v>20735</v>
      </c>
      <c r="V12" s="406">
        <f>雇用表!AS55</f>
        <v>21346</v>
      </c>
      <c r="W12" s="377">
        <f t="shared" si="7"/>
        <v>4.3897068941791663E-2</v>
      </c>
      <c r="X12" s="377">
        <f t="shared" si="8"/>
        <v>4.5190587587725331E-2</v>
      </c>
      <c r="Z12" s="214" t="s">
        <v>220</v>
      </c>
      <c r="AA12" s="39" t="s">
        <v>188</v>
      </c>
      <c r="AB12" s="411">
        <v>64919</v>
      </c>
      <c r="AC12" s="351">
        <v>40074</v>
      </c>
      <c r="AD12" s="351">
        <v>25247</v>
      </c>
      <c r="AE12" s="351">
        <v>31588</v>
      </c>
      <c r="AF12" s="351">
        <v>-1766</v>
      </c>
      <c r="AG12" s="333">
        <v>472355</v>
      </c>
      <c r="AH12" s="371">
        <f t="shared" si="9"/>
        <v>0.33885954419874881</v>
      </c>
      <c r="AI12" s="375">
        <f t="shared" si="10"/>
        <v>0.13743688539340115</v>
      </c>
      <c r="AK12" s="214" t="s">
        <v>220</v>
      </c>
      <c r="AL12" s="149" t="s">
        <v>188</v>
      </c>
      <c r="AM12" s="347">
        <f>取引基本表!AR9</f>
        <v>238209</v>
      </c>
      <c r="AN12" s="371">
        <f t="shared" si="6"/>
        <v>7.6503049889858399E-2</v>
      </c>
      <c r="AP12" s="214" t="s">
        <v>220</v>
      </c>
      <c r="AQ12" s="149" t="s">
        <v>188</v>
      </c>
      <c r="AR12" s="350">
        <f>取引基本表!AX9</f>
        <v>425688</v>
      </c>
      <c r="AS12" s="351">
        <f>取引基本表!AY9</f>
        <v>351948</v>
      </c>
      <c r="AT12" s="351">
        <f>ABS(取引基本表!BB9)</f>
        <v>305281</v>
      </c>
      <c r="AU12" s="352">
        <f t="shared" si="11"/>
        <v>46667</v>
      </c>
      <c r="AV12" s="375">
        <v>0.73020703224841943</v>
      </c>
      <c r="AW12" s="371">
        <v>0.26979296775158057</v>
      </c>
    </row>
    <row r="13" spans="1:49" x14ac:dyDescent="0.15">
      <c r="A13" s="214" t="s">
        <v>221</v>
      </c>
      <c r="B13" s="149" t="s">
        <v>28</v>
      </c>
      <c r="C13" s="369">
        <f t="shared" si="0"/>
        <v>8.2857707463935726E-2</v>
      </c>
      <c r="D13" s="370">
        <f t="shared" si="1"/>
        <v>0.14541724835465397</v>
      </c>
      <c r="E13" s="370">
        <f t="shared" si="1"/>
        <v>0.13461921992079545</v>
      </c>
      <c r="F13" s="370">
        <f t="shared" si="2"/>
        <v>0.38525314111513148</v>
      </c>
      <c r="G13" s="370">
        <f t="shared" si="2"/>
        <v>0.24536311575828371</v>
      </c>
      <c r="H13" s="371">
        <f t="shared" si="3"/>
        <v>1.5229376832013421E-2</v>
      </c>
      <c r="K13" s="214" t="s">
        <v>221</v>
      </c>
      <c r="L13" s="149" t="s">
        <v>28</v>
      </c>
      <c r="M13" s="347">
        <f>取引基本表!AX10</f>
        <v>86027</v>
      </c>
      <c r="N13" s="331">
        <f>ABS(取引基本表!BB10)</f>
        <v>78899</v>
      </c>
      <c r="O13" s="375">
        <f t="shared" si="4"/>
        <v>0.91714229253606427</v>
      </c>
      <c r="P13" s="371">
        <f t="shared" si="5"/>
        <v>8.2857707463935726E-2</v>
      </c>
      <c r="R13" s="214" t="s">
        <v>221</v>
      </c>
      <c r="S13" s="149" t="s">
        <v>28</v>
      </c>
      <c r="T13" s="329">
        <f>取引基本表!BD10</f>
        <v>35099</v>
      </c>
      <c r="U13" s="405">
        <f>雇用表!AS10</f>
        <v>5104</v>
      </c>
      <c r="V13" s="406">
        <f>雇用表!AS56</f>
        <v>4725</v>
      </c>
      <c r="W13" s="377">
        <f t="shared" si="7"/>
        <v>0.14541724835465397</v>
      </c>
      <c r="X13" s="377">
        <f t="shared" si="8"/>
        <v>0.13461921992079545</v>
      </c>
      <c r="Z13" s="214" t="s">
        <v>221</v>
      </c>
      <c r="AA13" s="39" t="s">
        <v>28</v>
      </c>
      <c r="AB13" s="411">
        <v>8612</v>
      </c>
      <c r="AC13" s="351">
        <v>-632</v>
      </c>
      <c r="AD13" s="351">
        <v>3989</v>
      </c>
      <c r="AE13" s="351">
        <v>1553</v>
      </c>
      <c r="AF13" s="351">
        <v>0</v>
      </c>
      <c r="AG13" s="333">
        <v>35099</v>
      </c>
      <c r="AH13" s="371">
        <f t="shared" si="9"/>
        <v>0.38525314111513148</v>
      </c>
      <c r="AI13" s="375">
        <f t="shared" si="10"/>
        <v>0.24536311575828371</v>
      </c>
      <c r="AK13" s="214" t="s">
        <v>221</v>
      </c>
      <c r="AL13" s="149" t="s">
        <v>28</v>
      </c>
      <c r="AM13" s="347">
        <f>取引基本表!AR10</f>
        <v>47420</v>
      </c>
      <c r="AN13" s="371">
        <f t="shared" si="6"/>
        <v>1.5229376832013421E-2</v>
      </c>
      <c r="AP13" s="214" t="s">
        <v>221</v>
      </c>
      <c r="AQ13" s="149" t="s">
        <v>28</v>
      </c>
      <c r="AR13" s="350">
        <f>取引基本表!AX10</f>
        <v>86027</v>
      </c>
      <c r="AS13" s="351">
        <f>取引基本表!AY10</f>
        <v>27971</v>
      </c>
      <c r="AT13" s="351">
        <f>ABS(取引基本表!BB10)</f>
        <v>78899</v>
      </c>
      <c r="AU13" s="352">
        <f t="shared" si="11"/>
        <v>-50928</v>
      </c>
      <c r="AV13" s="375">
        <v>0.93315766467397665</v>
      </c>
      <c r="AW13" s="371">
        <v>6.684233532602335E-2</v>
      </c>
    </row>
    <row r="14" spans="1:49" x14ac:dyDescent="0.15">
      <c r="A14" s="214" t="s">
        <v>222</v>
      </c>
      <c r="B14" s="149" t="s">
        <v>265</v>
      </c>
      <c r="C14" s="369">
        <f t="shared" si="0"/>
        <v>0.18904232356765083</v>
      </c>
      <c r="D14" s="370">
        <f t="shared" si="1"/>
        <v>4.3223756745778448E-2</v>
      </c>
      <c r="E14" s="370">
        <f t="shared" si="1"/>
        <v>3.9473684210526314E-2</v>
      </c>
      <c r="F14" s="370">
        <f t="shared" si="2"/>
        <v>0.31391081065397786</v>
      </c>
      <c r="G14" s="370">
        <f t="shared" si="2"/>
        <v>0.16324783844948645</v>
      </c>
      <c r="H14" s="371">
        <f t="shared" si="3"/>
        <v>1.012936620163862E-3</v>
      </c>
      <c r="K14" s="214" t="s">
        <v>222</v>
      </c>
      <c r="L14" s="149" t="s">
        <v>265</v>
      </c>
      <c r="M14" s="347">
        <f>取引基本表!AX11</f>
        <v>158446</v>
      </c>
      <c r="N14" s="331">
        <f>ABS(取引基本表!BB11)</f>
        <v>128493</v>
      </c>
      <c r="O14" s="375">
        <f t="shared" si="4"/>
        <v>0.81095767643234917</v>
      </c>
      <c r="P14" s="371">
        <f t="shared" si="5"/>
        <v>0.18904232356765083</v>
      </c>
      <c r="R14" s="214" t="s">
        <v>222</v>
      </c>
      <c r="S14" s="149" t="s">
        <v>265</v>
      </c>
      <c r="T14" s="329">
        <f>取引基本表!BD11</f>
        <v>137864</v>
      </c>
      <c r="U14" s="405">
        <f>雇用表!AS11</f>
        <v>5959</v>
      </c>
      <c r="V14" s="406">
        <f>雇用表!AS57</f>
        <v>5442</v>
      </c>
      <c r="W14" s="377">
        <f t="shared" si="7"/>
        <v>4.3223756745778448E-2</v>
      </c>
      <c r="X14" s="377">
        <f t="shared" si="8"/>
        <v>3.9473684210526314E-2</v>
      </c>
      <c r="Z14" s="214" t="s">
        <v>222</v>
      </c>
      <c r="AA14" s="39" t="s">
        <v>265</v>
      </c>
      <c r="AB14" s="411">
        <v>22506</v>
      </c>
      <c r="AC14" s="351">
        <v>9949</v>
      </c>
      <c r="AD14" s="351">
        <v>7378</v>
      </c>
      <c r="AE14" s="351">
        <v>3444</v>
      </c>
      <c r="AF14" s="351">
        <v>0</v>
      </c>
      <c r="AG14" s="333">
        <v>137864</v>
      </c>
      <c r="AH14" s="371">
        <f t="shared" si="9"/>
        <v>0.31391081065397786</v>
      </c>
      <c r="AI14" s="375">
        <f t="shared" si="10"/>
        <v>0.16324783844948645</v>
      </c>
      <c r="AK14" s="214" t="s">
        <v>222</v>
      </c>
      <c r="AL14" s="149" t="s">
        <v>265</v>
      </c>
      <c r="AM14" s="347">
        <f>取引基本表!AR11</f>
        <v>3154</v>
      </c>
      <c r="AN14" s="371">
        <f t="shared" si="6"/>
        <v>1.012936620163862E-3</v>
      </c>
      <c r="AP14" s="214" t="s">
        <v>222</v>
      </c>
      <c r="AQ14" s="149" t="s">
        <v>265</v>
      </c>
      <c r="AR14" s="350">
        <f>取引基本表!AX11</f>
        <v>158446</v>
      </c>
      <c r="AS14" s="351">
        <f>取引基本表!AY11</f>
        <v>107911</v>
      </c>
      <c r="AT14" s="351">
        <f>ABS(取引基本表!BB11)</f>
        <v>128493</v>
      </c>
      <c r="AU14" s="352">
        <f t="shared" si="11"/>
        <v>-20582</v>
      </c>
      <c r="AV14" s="375">
        <v>0.78289172072298208</v>
      </c>
      <c r="AW14" s="371">
        <v>0.21710827927701792</v>
      </c>
    </row>
    <row r="15" spans="1:49" x14ac:dyDescent="0.15">
      <c r="A15" s="214" t="s">
        <v>223</v>
      </c>
      <c r="B15" s="149" t="s">
        <v>29</v>
      </c>
      <c r="C15" s="369">
        <f t="shared" si="0"/>
        <v>0</v>
      </c>
      <c r="D15" s="370">
        <f t="shared" si="1"/>
        <v>1.6382553541497664E-2</v>
      </c>
      <c r="E15" s="370">
        <f t="shared" si="1"/>
        <v>1.4846335831041491E-2</v>
      </c>
      <c r="F15" s="370">
        <f t="shared" si="2"/>
        <v>0.30441701456509634</v>
      </c>
      <c r="G15" s="370">
        <f t="shared" si="2"/>
        <v>9.5666650649677346E-2</v>
      </c>
      <c r="H15" s="371">
        <f t="shared" si="3"/>
        <v>6.7799952404182908E-3</v>
      </c>
      <c r="K15" s="214" t="s">
        <v>223</v>
      </c>
      <c r="L15" s="149" t="s">
        <v>29</v>
      </c>
      <c r="M15" s="347">
        <f>取引基本表!AX12</f>
        <v>511340</v>
      </c>
      <c r="N15" s="331">
        <f>ABS(取引基本表!BB12)</f>
        <v>511340</v>
      </c>
      <c r="O15" s="375">
        <f t="shared" si="4"/>
        <v>1</v>
      </c>
      <c r="P15" s="371">
        <f t="shared" si="5"/>
        <v>0</v>
      </c>
      <c r="R15" s="214" t="s">
        <v>223</v>
      </c>
      <c r="S15" s="149" t="s">
        <v>29</v>
      </c>
      <c r="T15" s="329">
        <f>取引基本表!BD12</f>
        <v>707582</v>
      </c>
      <c r="U15" s="405">
        <f>雇用表!AS12</f>
        <v>11592</v>
      </c>
      <c r="V15" s="406">
        <f>雇用表!AS58</f>
        <v>10505</v>
      </c>
      <c r="W15" s="377">
        <f t="shared" si="7"/>
        <v>1.6382553541497664E-2</v>
      </c>
      <c r="X15" s="377">
        <f t="shared" si="8"/>
        <v>1.4846335831041491E-2</v>
      </c>
      <c r="Z15" s="214" t="s">
        <v>223</v>
      </c>
      <c r="AA15" s="39" t="s">
        <v>29</v>
      </c>
      <c r="AB15" s="411">
        <v>67692</v>
      </c>
      <c r="AC15" s="351">
        <v>43224</v>
      </c>
      <c r="AD15" s="351">
        <v>90632</v>
      </c>
      <c r="AE15" s="351">
        <v>13854</v>
      </c>
      <c r="AF15" s="351">
        <v>-2</v>
      </c>
      <c r="AG15" s="333">
        <v>707582</v>
      </c>
      <c r="AH15" s="371">
        <f t="shared" si="9"/>
        <v>0.30441701456509634</v>
      </c>
      <c r="AI15" s="375">
        <f t="shared" si="10"/>
        <v>9.5666650649677346E-2</v>
      </c>
      <c r="AK15" s="214" t="s">
        <v>223</v>
      </c>
      <c r="AL15" s="149" t="s">
        <v>29</v>
      </c>
      <c r="AM15" s="347">
        <f>取引基本表!AR12</f>
        <v>21111</v>
      </c>
      <c r="AN15" s="371">
        <f t="shared" si="6"/>
        <v>6.7799952404182908E-3</v>
      </c>
      <c r="AP15" s="214" t="s">
        <v>223</v>
      </c>
      <c r="AQ15" s="149" t="s">
        <v>29</v>
      </c>
      <c r="AR15" s="350">
        <f>取引基本表!AX12</f>
        <v>511340</v>
      </c>
      <c r="AS15" s="351">
        <f>取引基本表!AY12</f>
        <v>707582</v>
      </c>
      <c r="AT15" s="351">
        <f>ABS(取引基本表!BB12)</f>
        <v>511340</v>
      </c>
      <c r="AU15" s="352">
        <f t="shared" si="11"/>
        <v>196242</v>
      </c>
      <c r="AV15" s="375">
        <v>0.8222762164835401</v>
      </c>
      <c r="AW15" s="371">
        <v>0.1777237835164599</v>
      </c>
    </row>
    <row r="16" spans="1:49" x14ac:dyDescent="0.15">
      <c r="A16" s="214" t="s">
        <v>224</v>
      </c>
      <c r="B16" s="149" t="s">
        <v>30</v>
      </c>
      <c r="C16" s="369">
        <f t="shared" si="0"/>
        <v>0.18624360370728099</v>
      </c>
      <c r="D16" s="370">
        <f t="shared" si="1"/>
        <v>9.2295282857896288E-3</v>
      </c>
      <c r="E16" s="370">
        <f t="shared" si="1"/>
        <v>8.9968511021142599E-3</v>
      </c>
      <c r="F16" s="370">
        <f t="shared" si="2"/>
        <v>0.28910915662276826</v>
      </c>
      <c r="G16" s="370">
        <f t="shared" si="2"/>
        <v>3.3443467200273011E-2</v>
      </c>
      <c r="H16" s="371">
        <f t="shared" si="3"/>
        <v>1.544069969062719E-2</v>
      </c>
      <c r="K16" s="214" t="s">
        <v>224</v>
      </c>
      <c r="L16" s="149" t="s">
        <v>30</v>
      </c>
      <c r="M16" s="347">
        <f>取引基本表!AX13</f>
        <v>243305</v>
      </c>
      <c r="N16" s="331">
        <f>ABS(取引基本表!BB13)</f>
        <v>197991</v>
      </c>
      <c r="O16" s="375">
        <f t="shared" si="4"/>
        <v>0.81375639629271901</v>
      </c>
      <c r="P16" s="371">
        <f t="shared" si="5"/>
        <v>0.18624360370728099</v>
      </c>
      <c r="R16" s="214" t="s">
        <v>224</v>
      </c>
      <c r="S16" s="149" t="s">
        <v>30</v>
      </c>
      <c r="T16" s="329">
        <f>取引基本表!BD13</f>
        <v>64467</v>
      </c>
      <c r="U16" s="405">
        <f>雇用表!AS13</f>
        <v>595</v>
      </c>
      <c r="V16" s="406">
        <f>雇用表!AS59</f>
        <v>580</v>
      </c>
      <c r="W16" s="377">
        <f t="shared" si="7"/>
        <v>9.2295282857896288E-3</v>
      </c>
      <c r="X16" s="377">
        <f t="shared" si="8"/>
        <v>8.9968511021142599E-3</v>
      </c>
      <c r="Z16" s="214" t="s">
        <v>224</v>
      </c>
      <c r="AA16" s="39" t="s">
        <v>30</v>
      </c>
      <c r="AB16" s="411">
        <v>2156</v>
      </c>
      <c r="AC16" s="351">
        <v>1791</v>
      </c>
      <c r="AD16" s="351">
        <v>6047</v>
      </c>
      <c r="AE16" s="351">
        <v>8784</v>
      </c>
      <c r="AF16" s="351">
        <v>-140</v>
      </c>
      <c r="AG16" s="333">
        <v>64467</v>
      </c>
      <c r="AH16" s="371">
        <f t="shared" si="9"/>
        <v>0.28910915662276826</v>
      </c>
      <c r="AI16" s="375">
        <f t="shared" si="10"/>
        <v>3.3443467200273011E-2</v>
      </c>
      <c r="AK16" s="214" t="s">
        <v>224</v>
      </c>
      <c r="AL16" s="149" t="s">
        <v>30</v>
      </c>
      <c r="AM16" s="347">
        <f>取引基本表!AR13</f>
        <v>48078</v>
      </c>
      <c r="AN16" s="371">
        <f t="shared" si="6"/>
        <v>1.544069969062719E-2</v>
      </c>
      <c r="AP16" s="214" t="s">
        <v>224</v>
      </c>
      <c r="AQ16" s="149" t="s">
        <v>30</v>
      </c>
      <c r="AR16" s="350">
        <f>取引基本表!AX13</f>
        <v>243305</v>
      </c>
      <c r="AS16" s="351">
        <f>取引基本表!AY13</f>
        <v>19153</v>
      </c>
      <c r="AT16" s="351">
        <f>ABS(取引基本表!BB13)</f>
        <v>197991</v>
      </c>
      <c r="AU16" s="352">
        <f t="shared" si="11"/>
        <v>-178838</v>
      </c>
      <c r="AV16" s="375">
        <v>0.87631747448336361</v>
      </c>
      <c r="AW16" s="371">
        <v>0.12368252551663639</v>
      </c>
    </row>
    <row r="17" spans="1:49" x14ac:dyDescent="0.15">
      <c r="A17" s="214" t="s">
        <v>2</v>
      </c>
      <c r="B17" s="149" t="s">
        <v>370</v>
      </c>
      <c r="C17" s="369">
        <f t="shared" si="0"/>
        <v>8.6758716707685424E-2</v>
      </c>
      <c r="D17" s="370">
        <f t="shared" si="1"/>
        <v>3.6575301819260796E-2</v>
      </c>
      <c r="E17" s="370">
        <f t="shared" si="1"/>
        <v>3.5787140923168224E-2</v>
      </c>
      <c r="F17" s="370">
        <f t="shared" si="2"/>
        <v>0.34508465775272146</v>
      </c>
      <c r="G17" s="370">
        <f t="shared" si="2"/>
        <v>0.21883055467982124</v>
      </c>
      <c r="H17" s="371">
        <f t="shared" si="3"/>
        <v>2.866347284388861E-3</v>
      </c>
      <c r="K17" s="214" t="s">
        <v>2</v>
      </c>
      <c r="L17" s="149" t="s">
        <v>370</v>
      </c>
      <c r="M17" s="347">
        <f>取引基本表!AX14</f>
        <v>182437</v>
      </c>
      <c r="N17" s="331">
        <f>ABS(取引基本表!BB14)</f>
        <v>166609</v>
      </c>
      <c r="O17" s="375">
        <f t="shared" si="4"/>
        <v>0.91324128329231458</v>
      </c>
      <c r="P17" s="371">
        <f t="shared" si="5"/>
        <v>8.6758716707685424E-2</v>
      </c>
      <c r="R17" s="214" t="s">
        <v>2</v>
      </c>
      <c r="S17" s="149" t="s">
        <v>370</v>
      </c>
      <c r="T17" s="329">
        <f>取引基本表!BD14</f>
        <v>215692</v>
      </c>
      <c r="U17" s="405">
        <f>雇用表!AS14</f>
        <v>7889</v>
      </c>
      <c r="V17" s="406">
        <f>雇用表!AS60</f>
        <v>7719</v>
      </c>
      <c r="W17" s="377">
        <f t="shared" si="7"/>
        <v>3.6575301819260796E-2</v>
      </c>
      <c r="X17" s="377">
        <f t="shared" si="8"/>
        <v>3.5787140923168224E-2</v>
      </c>
      <c r="Z17" s="214" t="s">
        <v>2</v>
      </c>
      <c r="AA17" s="39" t="s">
        <v>370</v>
      </c>
      <c r="AB17" s="411">
        <v>47200</v>
      </c>
      <c r="AC17" s="351">
        <v>282</v>
      </c>
      <c r="AD17" s="351">
        <v>19336</v>
      </c>
      <c r="AE17" s="351">
        <v>7616</v>
      </c>
      <c r="AF17" s="351">
        <v>-2</v>
      </c>
      <c r="AG17" s="333">
        <v>215692</v>
      </c>
      <c r="AH17" s="371">
        <f t="shared" si="9"/>
        <v>0.34508465775272146</v>
      </c>
      <c r="AI17" s="375">
        <f t="shared" si="10"/>
        <v>0.21883055467982124</v>
      </c>
      <c r="AK17" s="214" t="s">
        <v>2</v>
      </c>
      <c r="AL17" s="149" t="s">
        <v>370</v>
      </c>
      <c r="AM17" s="347">
        <f>取引基本表!AR14</f>
        <v>8925</v>
      </c>
      <c r="AN17" s="371">
        <f t="shared" si="6"/>
        <v>2.866347284388861E-3</v>
      </c>
      <c r="AP17" s="214" t="s">
        <v>2</v>
      </c>
      <c r="AQ17" s="149" t="s">
        <v>360</v>
      </c>
      <c r="AR17" s="350">
        <f>取引基本表!AX14</f>
        <v>182437</v>
      </c>
      <c r="AS17" s="351">
        <f>取引基本表!AY14</f>
        <v>199864</v>
      </c>
      <c r="AT17" s="351">
        <f>ABS(取引基本表!BB14)</f>
        <v>166609</v>
      </c>
      <c r="AU17" s="352">
        <f t="shared" si="11"/>
        <v>33255</v>
      </c>
      <c r="AV17" s="375">
        <v>0.80716043298169571</v>
      </c>
      <c r="AW17" s="371">
        <v>0.19283956701830429</v>
      </c>
    </row>
    <row r="18" spans="1:49" x14ac:dyDescent="0.15">
      <c r="A18" s="214" t="s">
        <v>3</v>
      </c>
      <c r="B18" s="149" t="s">
        <v>31</v>
      </c>
      <c r="C18" s="369">
        <f t="shared" si="0"/>
        <v>0.36451017494166671</v>
      </c>
      <c r="D18" s="370">
        <f t="shared" si="1"/>
        <v>3.2220569090570951E-2</v>
      </c>
      <c r="E18" s="370">
        <f t="shared" si="1"/>
        <v>3.2765216929248921E-2</v>
      </c>
      <c r="F18" s="370">
        <f t="shared" si="2"/>
        <v>0.4650429076224129</v>
      </c>
      <c r="G18" s="370">
        <f t="shared" si="2"/>
        <v>0.21601264645713222</v>
      </c>
      <c r="H18" s="371">
        <f t="shared" si="3"/>
        <v>4.846294736294444E-4</v>
      </c>
      <c r="K18" s="214" t="s">
        <v>3</v>
      </c>
      <c r="L18" s="149" t="s">
        <v>31</v>
      </c>
      <c r="M18" s="347">
        <f>取引基本表!AX15</f>
        <v>86143</v>
      </c>
      <c r="N18" s="331">
        <f>ABS(取引基本表!BB15)</f>
        <v>54743</v>
      </c>
      <c r="O18" s="375">
        <f t="shared" si="4"/>
        <v>0.63548982505833329</v>
      </c>
      <c r="P18" s="371">
        <f t="shared" si="5"/>
        <v>0.36451017494166671</v>
      </c>
      <c r="R18" s="214" t="s">
        <v>3</v>
      </c>
      <c r="S18" s="149" t="s">
        <v>31</v>
      </c>
      <c r="T18" s="329">
        <f>取引基本表!BD15</f>
        <v>150556</v>
      </c>
      <c r="U18" s="405">
        <f>雇用表!AS15</f>
        <v>4851</v>
      </c>
      <c r="V18" s="406">
        <f>雇用表!AS61</f>
        <v>4933</v>
      </c>
      <c r="W18" s="377">
        <f t="shared" si="7"/>
        <v>3.2220569090570951E-2</v>
      </c>
      <c r="X18" s="377">
        <f t="shared" si="8"/>
        <v>3.2765216929248921E-2</v>
      </c>
      <c r="Z18" s="214" t="s">
        <v>3</v>
      </c>
      <c r="AA18" s="39" t="s">
        <v>31</v>
      </c>
      <c r="AB18" s="411">
        <v>32522</v>
      </c>
      <c r="AC18" s="351">
        <v>15314</v>
      </c>
      <c r="AD18" s="351">
        <v>17514</v>
      </c>
      <c r="AE18" s="351">
        <v>4665</v>
      </c>
      <c r="AF18" s="351">
        <v>0</v>
      </c>
      <c r="AG18" s="333">
        <v>150556</v>
      </c>
      <c r="AH18" s="371">
        <f t="shared" si="9"/>
        <v>0.4650429076224129</v>
      </c>
      <c r="AI18" s="375">
        <f t="shared" si="10"/>
        <v>0.21601264645713222</v>
      </c>
      <c r="AK18" s="214" t="s">
        <v>3</v>
      </c>
      <c r="AL18" s="149" t="s">
        <v>31</v>
      </c>
      <c r="AM18" s="347">
        <f>取引基本表!AR15</f>
        <v>1509</v>
      </c>
      <c r="AN18" s="371">
        <f t="shared" si="6"/>
        <v>4.846294736294444E-4</v>
      </c>
      <c r="AP18" s="214" t="s">
        <v>3</v>
      </c>
      <c r="AQ18" s="149" t="s">
        <v>31</v>
      </c>
      <c r="AR18" s="350">
        <f>取引基本表!AX15</f>
        <v>86143</v>
      </c>
      <c r="AS18" s="351">
        <f>取引基本表!AY15</f>
        <v>119156</v>
      </c>
      <c r="AT18" s="351">
        <f>ABS(取引基本表!BB15)</f>
        <v>54743</v>
      </c>
      <c r="AU18" s="352">
        <f t="shared" si="11"/>
        <v>64413</v>
      </c>
      <c r="AV18" s="375">
        <v>0.69369460950567885</v>
      </c>
      <c r="AW18" s="371">
        <v>0.30630539049432115</v>
      </c>
    </row>
    <row r="19" spans="1:49" x14ac:dyDescent="0.15">
      <c r="A19" s="214" t="s">
        <v>4</v>
      </c>
      <c r="B19" s="149" t="s">
        <v>32</v>
      </c>
      <c r="C19" s="369">
        <f t="shared" si="0"/>
        <v>0.20084535872916243</v>
      </c>
      <c r="D19" s="370">
        <f t="shared" si="1"/>
        <v>7.3785483068795456E-3</v>
      </c>
      <c r="E19" s="370">
        <f t="shared" si="1"/>
        <v>8.3435495944996062E-3</v>
      </c>
      <c r="F19" s="370">
        <f t="shared" si="2"/>
        <v>0.24248712237187039</v>
      </c>
      <c r="G19" s="370">
        <f t="shared" si="2"/>
        <v>5.7675100625652016E-2</v>
      </c>
      <c r="H19" s="371">
        <f t="shared" si="3"/>
        <v>-1.1304809457757749E-4</v>
      </c>
      <c r="K19" s="214" t="s">
        <v>4</v>
      </c>
      <c r="L19" s="149" t="s">
        <v>32</v>
      </c>
      <c r="M19" s="347">
        <f>取引基本表!AX16</f>
        <v>1121654</v>
      </c>
      <c r="N19" s="331">
        <f>ABS(取引基本表!BB16)</f>
        <v>896375</v>
      </c>
      <c r="O19" s="375">
        <f t="shared" si="4"/>
        <v>0.79915464127083757</v>
      </c>
      <c r="P19" s="371">
        <f t="shared" si="5"/>
        <v>0.20084535872916243</v>
      </c>
      <c r="R19" s="214" t="s">
        <v>4</v>
      </c>
      <c r="S19" s="149" t="s">
        <v>32</v>
      </c>
      <c r="T19" s="329">
        <f>取引基本表!BD16</f>
        <v>1751293</v>
      </c>
      <c r="U19" s="405">
        <f>雇用表!AS16</f>
        <v>12922</v>
      </c>
      <c r="V19" s="406">
        <f>雇用表!AS62</f>
        <v>14612</v>
      </c>
      <c r="W19" s="377">
        <f t="shared" si="7"/>
        <v>7.3785483068795456E-3</v>
      </c>
      <c r="X19" s="377">
        <f t="shared" si="8"/>
        <v>8.3435495944996062E-3</v>
      </c>
      <c r="Z19" s="214" t="s">
        <v>4</v>
      </c>
      <c r="AA19" s="39" t="s">
        <v>32</v>
      </c>
      <c r="AB19" s="411">
        <v>101006</v>
      </c>
      <c r="AC19" s="351">
        <v>196469</v>
      </c>
      <c r="AD19" s="351">
        <v>96447</v>
      </c>
      <c r="AE19" s="351">
        <v>30747</v>
      </c>
      <c r="AF19" s="351">
        <v>-3</v>
      </c>
      <c r="AG19" s="333">
        <v>1751293</v>
      </c>
      <c r="AH19" s="371">
        <f t="shared" si="9"/>
        <v>0.24248712237187039</v>
      </c>
      <c r="AI19" s="375">
        <f t="shared" si="10"/>
        <v>5.7675100625652016E-2</v>
      </c>
      <c r="AK19" s="214" t="s">
        <v>4</v>
      </c>
      <c r="AL19" s="149" t="s">
        <v>32</v>
      </c>
      <c r="AM19" s="347">
        <f>取引基本表!AR16</f>
        <v>-352</v>
      </c>
      <c r="AN19" s="371">
        <f t="shared" si="6"/>
        <v>-1.1304809457757749E-4</v>
      </c>
      <c r="AP19" s="214" t="s">
        <v>4</v>
      </c>
      <c r="AQ19" s="149" t="s">
        <v>32</v>
      </c>
      <c r="AR19" s="350">
        <f>取引基本表!AX16</f>
        <v>1121654</v>
      </c>
      <c r="AS19" s="351">
        <f>取引基本表!AY16</f>
        <v>1526014</v>
      </c>
      <c r="AT19" s="351">
        <f>ABS(取引基本表!BB16)</f>
        <v>896375</v>
      </c>
      <c r="AU19" s="352">
        <f t="shared" si="11"/>
        <v>629639</v>
      </c>
      <c r="AV19" s="375">
        <v>0.63033685044372512</v>
      </c>
      <c r="AW19" s="371">
        <v>0.36966314955627488</v>
      </c>
    </row>
    <row r="20" spans="1:49" x14ac:dyDescent="0.15">
      <c r="A20" s="214" t="s">
        <v>5</v>
      </c>
      <c r="B20" s="149" t="s">
        <v>33</v>
      </c>
      <c r="C20" s="369">
        <f t="shared" si="0"/>
        <v>4.0655503382211911E-2</v>
      </c>
      <c r="D20" s="370">
        <f t="shared" si="1"/>
        <v>2.4840863219996893E-2</v>
      </c>
      <c r="E20" s="370">
        <f t="shared" si="1"/>
        <v>2.6336960663928526E-2</v>
      </c>
      <c r="F20" s="370">
        <f t="shared" si="2"/>
        <v>0.22636236609222171</v>
      </c>
      <c r="G20" s="370">
        <f t="shared" si="2"/>
        <v>0.10009738747512385</v>
      </c>
      <c r="H20" s="371">
        <f t="shared" si="3"/>
        <v>5.4629207067175944E-4</v>
      </c>
      <c r="K20" s="214" t="s">
        <v>5</v>
      </c>
      <c r="L20" s="149" t="s">
        <v>33</v>
      </c>
      <c r="M20" s="347">
        <f>取引基本表!AX17</f>
        <v>159511</v>
      </c>
      <c r="N20" s="331">
        <f>ABS(取引基本表!BB17)</f>
        <v>153026</v>
      </c>
      <c r="O20" s="375">
        <f t="shared" si="4"/>
        <v>0.95934449661778809</v>
      </c>
      <c r="P20" s="371">
        <f t="shared" si="5"/>
        <v>4.0655503382211911E-2</v>
      </c>
      <c r="R20" s="214" t="s">
        <v>5</v>
      </c>
      <c r="S20" s="149" t="s">
        <v>33</v>
      </c>
      <c r="T20" s="329">
        <f>取引基本表!BD17</f>
        <v>70851</v>
      </c>
      <c r="U20" s="405">
        <f>雇用表!AS17</f>
        <v>1760</v>
      </c>
      <c r="V20" s="406">
        <f>雇用表!AS63</f>
        <v>1866</v>
      </c>
      <c r="W20" s="377">
        <f t="shared" si="7"/>
        <v>2.4840863219996893E-2</v>
      </c>
      <c r="X20" s="377">
        <f t="shared" si="8"/>
        <v>2.6336960663928526E-2</v>
      </c>
      <c r="Z20" s="214" t="s">
        <v>5</v>
      </c>
      <c r="AA20" s="39" t="s">
        <v>33</v>
      </c>
      <c r="AB20" s="411">
        <v>7092</v>
      </c>
      <c r="AC20" s="351">
        <v>6305</v>
      </c>
      <c r="AD20" s="351">
        <v>2124</v>
      </c>
      <c r="AE20" s="351">
        <v>517</v>
      </c>
      <c r="AF20" s="351">
        <v>0</v>
      </c>
      <c r="AG20" s="333">
        <v>70851</v>
      </c>
      <c r="AH20" s="371">
        <f t="shared" si="9"/>
        <v>0.22636236609222171</v>
      </c>
      <c r="AI20" s="375">
        <f t="shared" si="10"/>
        <v>0.10009738747512385</v>
      </c>
      <c r="AK20" s="214" t="s">
        <v>5</v>
      </c>
      <c r="AL20" s="149" t="s">
        <v>33</v>
      </c>
      <c r="AM20" s="347">
        <f>取引基本表!AR17</f>
        <v>1701</v>
      </c>
      <c r="AN20" s="371">
        <f t="shared" si="6"/>
        <v>5.4629207067175944E-4</v>
      </c>
      <c r="AP20" s="214" t="s">
        <v>5</v>
      </c>
      <c r="AQ20" s="149" t="s">
        <v>33</v>
      </c>
      <c r="AR20" s="350">
        <f>取引基本表!AX17</f>
        <v>159511</v>
      </c>
      <c r="AS20" s="351">
        <f>取引基本表!AY17</f>
        <v>64366</v>
      </c>
      <c r="AT20" s="351">
        <f>ABS(取引基本表!BB17)</f>
        <v>153026</v>
      </c>
      <c r="AU20" s="352">
        <f t="shared" si="11"/>
        <v>-88660</v>
      </c>
      <c r="AV20" s="375">
        <v>0.88159848319713086</v>
      </c>
      <c r="AW20" s="371">
        <v>0.11840151680286914</v>
      </c>
    </row>
    <row r="21" spans="1:49" x14ac:dyDescent="0.15">
      <c r="A21" s="214" t="s">
        <v>6</v>
      </c>
      <c r="B21" s="149" t="s">
        <v>34</v>
      </c>
      <c r="C21" s="369">
        <f t="shared" si="0"/>
        <v>0.20026093416848378</v>
      </c>
      <c r="D21" s="370">
        <f t="shared" si="1"/>
        <v>6.0977485770431279E-2</v>
      </c>
      <c r="E21" s="370">
        <f t="shared" si="1"/>
        <v>5.1608549154661891E-2</v>
      </c>
      <c r="F21" s="370">
        <f t="shared" si="2"/>
        <v>0.42843035575162391</v>
      </c>
      <c r="G21" s="370">
        <f t="shared" si="2"/>
        <v>0.28530595433635869</v>
      </c>
      <c r="H21" s="371">
        <f t="shared" si="3"/>
        <v>9.3136214282663271E-4</v>
      </c>
      <c r="K21" s="214" t="s">
        <v>6</v>
      </c>
      <c r="L21" s="149" t="s">
        <v>34</v>
      </c>
      <c r="M21" s="347">
        <f>取引基本表!AX18</f>
        <v>165559</v>
      </c>
      <c r="N21" s="331">
        <f>ABS(取引基本表!BB18)</f>
        <v>132404</v>
      </c>
      <c r="O21" s="375">
        <f t="shared" si="4"/>
        <v>0.79973906583151622</v>
      </c>
      <c r="P21" s="371">
        <f t="shared" si="5"/>
        <v>0.20026093416848378</v>
      </c>
      <c r="R21" s="214" t="s">
        <v>6</v>
      </c>
      <c r="S21" s="149" t="s">
        <v>34</v>
      </c>
      <c r="T21" s="329">
        <f>取引基本表!BD18</f>
        <v>201517</v>
      </c>
      <c r="U21" s="405">
        <f>雇用表!AS18</f>
        <v>12288</v>
      </c>
      <c r="V21" s="406">
        <f>雇用表!AS64</f>
        <v>10400</v>
      </c>
      <c r="W21" s="377">
        <f t="shared" si="7"/>
        <v>6.0977485770431279E-2</v>
      </c>
      <c r="X21" s="377">
        <f t="shared" si="8"/>
        <v>5.1608549154661891E-2</v>
      </c>
      <c r="Z21" s="214" t="s">
        <v>6</v>
      </c>
      <c r="AA21" s="39" t="s">
        <v>34</v>
      </c>
      <c r="AB21" s="411">
        <v>57494</v>
      </c>
      <c r="AC21" s="351">
        <v>6490</v>
      </c>
      <c r="AD21" s="351">
        <v>16787</v>
      </c>
      <c r="AE21" s="351">
        <v>5567</v>
      </c>
      <c r="AF21" s="351">
        <v>-2</v>
      </c>
      <c r="AG21" s="333">
        <v>201517</v>
      </c>
      <c r="AH21" s="371">
        <f t="shared" si="9"/>
        <v>0.42843035575162391</v>
      </c>
      <c r="AI21" s="375">
        <f t="shared" si="10"/>
        <v>0.28530595433635869</v>
      </c>
      <c r="AK21" s="214" t="s">
        <v>6</v>
      </c>
      <c r="AL21" s="149" t="s">
        <v>34</v>
      </c>
      <c r="AM21" s="347">
        <f>取引基本表!AR18</f>
        <v>2900</v>
      </c>
      <c r="AN21" s="371">
        <f t="shared" si="6"/>
        <v>9.3136214282663271E-4</v>
      </c>
      <c r="AP21" s="214" t="s">
        <v>6</v>
      </c>
      <c r="AQ21" s="149" t="s">
        <v>34</v>
      </c>
      <c r="AR21" s="350">
        <f>取引基本表!AX18</f>
        <v>165559</v>
      </c>
      <c r="AS21" s="351">
        <f>取引基本表!AY18</f>
        <v>168362</v>
      </c>
      <c r="AT21" s="351">
        <f>ABS(取引基本表!BB18)</f>
        <v>132404</v>
      </c>
      <c r="AU21" s="352">
        <f t="shared" si="11"/>
        <v>35958</v>
      </c>
      <c r="AV21" s="375">
        <v>0.73741787363403832</v>
      </c>
      <c r="AW21" s="371">
        <v>0.26258212636596168</v>
      </c>
    </row>
    <row r="22" spans="1:49" x14ac:dyDescent="0.15">
      <c r="A22" s="214" t="s">
        <v>7</v>
      </c>
      <c r="B22" s="149" t="s">
        <v>266</v>
      </c>
      <c r="C22" s="369">
        <f t="shared" si="0"/>
        <v>0</v>
      </c>
      <c r="D22" s="370">
        <f t="shared" si="1"/>
        <v>3.026450367845886E-2</v>
      </c>
      <c r="E22" s="370">
        <f t="shared" si="1"/>
        <v>3.1513111329121969E-2</v>
      </c>
      <c r="F22" s="370">
        <f t="shared" si="2"/>
        <v>0.41838413471300051</v>
      </c>
      <c r="G22" s="370">
        <f t="shared" si="2"/>
        <v>0.19479228140352609</v>
      </c>
      <c r="H22" s="371">
        <f t="shared" si="3"/>
        <v>4.3356513545377728E-5</v>
      </c>
      <c r="K22" s="214" t="s">
        <v>7</v>
      </c>
      <c r="L22" s="149" t="s">
        <v>266</v>
      </c>
      <c r="M22" s="347">
        <f>取引基本表!AX19</f>
        <v>188599</v>
      </c>
      <c r="N22" s="331">
        <f>ABS(取引基本表!BB19)</f>
        <v>188599</v>
      </c>
      <c r="O22" s="375">
        <f t="shared" si="4"/>
        <v>1</v>
      </c>
      <c r="P22" s="371">
        <f t="shared" si="5"/>
        <v>0</v>
      </c>
      <c r="R22" s="214" t="s">
        <v>7</v>
      </c>
      <c r="S22" s="149" t="s">
        <v>266</v>
      </c>
      <c r="T22" s="329">
        <f>取引基本表!BD19</f>
        <v>526987</v>
      </c>
      <c r="U22" s="405">
        <f>雇用表!AS19</f>
        <v>15949</v>
      </c>
      <c r="V22" s="406">
        <f>雇用表!AS65</f>
        <v>16607</v>
      </c>
      <c r="W22" s="377">
        <f t="shared" si="7"/>
        <v>3.026450367845886E-2</v>
      </c>
      <c r="X22" s="377">
        <f t="shared" si="8"/>
        <v>3.1513111329121969E-2</v>
      </c>
      <c r="Z22" s="214" t="s">
        <v>7</v>
      </c>
      <c r="AA22" s="39" t="s">
        <v>266</v>
      </c>
      <c r="AB22" s="411">
        <v>102653</v>
      </c>
      <c r="AC22" s="351">
        <v>58882</v>
      </c>
      <c r="AD22" s="351">
        <v>55524</v>
      </c>
      <c r="AE22" s="351">
        <v>3426</v>
      </c>
      <c r="AF22" s="351">
        <v>-2</v>
      </c>
      <c r="AG22" s="333">
        <v>526987</v>
      </c>
      <c r="AH22" s="371">
        <f t="shared" si="9"/>
        <v>0.41838413471300051</v>
      </c>
      <c r="AI22" s="375">
        <f t="shared" si="10"/>
        <v>0.19479228140352609</v>
      </c>
      <c r="AK22" s="214" t="s">
        <v>7</v>
      </c>
      <c r="AL22" s="149" t="s">
        <v>266</v>
      </c>
      <c r="AM22" s="347">
        <f>取引基本表!AR19</f>
        <v>135</v>
      </c>
      <c r="AN22" s="371">
        <f t="shared" si="6"/>
        <v>4.3356513545377728E-5</v>
      </c>
      <c r="AP22" s="214" t="s">
        <v>7</v>
      </c>
      <c r="AQ22" s="149" t="s">
        <v>266</v>
      </c>
      <c r="AR22" s="350">
        <f>取引基本表!AX19</f>
        <v>188599</v>
      </c>
      <c r="AS22" s="351">
        <f>取引基本表!AY19</f>
        <v>526987</v>
      </c>
      <c r="AT22" s="351">
        <f>ABS(取引基本表!BB19)</f>
        <v>188599</v>
      </c>
      <c r="AU22" s="352">
        <f t="shared" si="11"/>
        <v>338388</v>
      </c>
      <c r="AV22" s="375">
        <v>0.80743251432126495</v>
      </c>
      <c r="AW22" s="371">
        <v>0.19256748567873505</v>
      </c>
    </row>
    <row r="23" spans="1:49" x14ac:dyDescent="0.15">
      <c r="A23" s="214" t="s">
        <v>8</v>
      </c>
      <c r="B23" s="149" t="s">
        <v>267</v>
      </c>
      <c r="C23" s="369">
        <f t="shared" si="0"/>
        <v>0</v>
      </c>
      <c r="D23" s="370">
        <f t="shared" si="1"/>
        <v>3.0368931406207365E-2</v>
      </c>
      <c r="E23" s="370">
        <f t="shared" si="1"/>
        <v>2.9261200503365954E-2</v>
      </c>
      <c r="F23" s="370">
        <f t="shared" si="2"/>
        <v>0.44514084879880428</v>
      </c>
      <c r="G23" s="370">
        <f t="shared" si="2"/>
        <v>0.21606046907516688</v>
      </c>
      <c r="H23" s="371">
        <f t="shared" si="3"/>
        <v>2.2802314531272731E-5</v>
      </c>
      <c r="K23" s="214" t="s">
        <v>8</v>
      </c>
      <c r="L23" s="149" t="s">
        <v>267</v>
      </c>
      <c r="M23" s="347">
        <f>取引基本表!AX20</f>
        <v>152303</v>
      </c>
      <c r="N23" s="331">
        <f>ABS(取引基本表!BB20)</f>
        <v>152303</v>
      </c>
      <c r="O23" s="375">
        <f t="shared" si="4"/>
        <v>1</v>
      </c>
      <c r="P23" s="371">
        <f t="shared" si="5"/>
        <v>0</v>
      </c>
      <c r="R23" s="214" t="s">
        <v>8</v>
      </c>
      <c r="S23" s="149" t="s">
        <v>267</v>
      </c>
      <c r="T23" s="329">
        <f>取引基本表!BD20</f>
        <v>245547</v>
      </c>
      <c r="U23" s="405">
        <f>雇用表!AS20</f>
        <v>7457</v>
      </c>
      <c r="V23" s="406">
        <f>雇用表!AS66</f>
        <v>7185</v>
      </c>
      <c r="W23" s="377">
        <f t="shared" si="7"/>
        <v>3.0368931406207365E-2</v>
      </c>
      <c r="X23" s="377">
        <f t="shared" si="8"/>
        <v>2.9261200503365954E-2</v>
      </c>
      <c r="Z23" s="214" t="s">
        <v>8</v>
      </c>
      <c r="AA23" s="39" t="s">
        <v>267</v>
      </c>
      <c r="AB23" s="411">
        <v>53053</v>
      </c>
      <c r="AC23" s="351">
        <v>28503</v>
      </c>
      <c r="AD23" s="351">
        <v>25347</v>
      </c>
      <c r="AE23" s="351">
        <v>2401</v>
      </c>
      <c r="AF23" s="351">
        <v>-1</v>
      </c>
      <c r="AG23" s="333">
        <v>245547</v>
      </c>
      <c r="AH23" s="371">
        <f t="shared" si="9"/>
        <v>0.44514084879880428</v>
      </c>
      <c r="AI23" s="375">
        <f t="shared" si="10"/>
        <v>0.21606046907516688</v>
      </c>
      <c r="AK23" s="214" t="s">
        <v>8</v>
      </c>
      <c r="AL23" s="149" t="s">
        <v>267</v>
      </c>
      <c r="AM23" s="347">
        <f>取引基本表!AR20</f>
        <v>71</v>
      </c>
      <c r="AN23" s="371">
        <f t="shared" si="6"/>
        <v>2.2802314531272731E-5</v>
      </c>
      <c r="AP23" s="214" t="s">
        <v>8</v>
      </c>
      <c r="AQ23" s="149" t="s">
        <v>267</v>
      </c>
      <c r="AR23" s="350">
        <f>取引基本表!AX20</f>
        <v>152303</v>
      </c>
      <c r="AS23" s="351">
        <f>取引基本表!AY20</f>
        <v>245547</v>
      </c>
      <c r="AT23" s="351">
        <f>ABS(取引基本表!BB20)</f>
        <v>152303</v>
      </c>
      <c r="AU23" s="352">
        <f t="shared" si="11"/>
        <v>93244</v>
      </c>
      <c r="AV23" s="375">
        <v>0.79883567479416906</v>
      </c>
      <c r="AW23" s="371">
        <v>0.20116432520583094</v>
      </c>
    </row>
    <row r="24" spans="1:49" x14ac:dyDescent="0.15">
      <c r="A24" s="214" t="s">
        <v>9</v>
      </c>
      <c r="B24" s="149" t="s">
        <v>268</v>
      </c>
      <c r="C24" s="369">
        <f t="shared" si="0"/>
        <v>0.65025853558407531</v>
      </c>
      <c r="D24" s="370">
        <f t="shared" si="1"/>
        <v>3.4084043072695518E-2</v>
      </c>
      <c r="E24" s="370">
        <f t="shared" si="1"/>
        <v>3.4423393671525172E-2</v>
      </c>
      <c r="F24" s="370">
        <f t="shared" si="2"/>
        <v>0.3934811577649211</v>
      </c>
      <c r="G24" s="370">
        <f t="shared" si="2"/>
        <v>0.20860957299762456</v>
      </c>
      <c r="H24" s="371">
        <f t="shared" si="3"/>
        <v>1.012294301444671E-3</v>
      </c>
      <c r="K24" s="214" t="s">
        <v>9</v>
      </c>
      <c r="L24" s="149" t="s">
        <v>268</v>
      </c>
      <c r="M24" s="347">
        <f>取引基本表!AX21</f>
        <v>102307</v>
      </c>
      <c r="N24" s="331">
        <f>ABS(取引基本表!BB21)</f>
        <v>35781</v>
      </c>
      <c r="O24" s="375">
        <f t="shared" si="4"/>
        <v>0.34974146441592463</v>
      </c>
      <c r="P24" s="371">
        <f t="shared" si="5"/>
        <v>0.65025853558407531</v>
      </c>
      <c r="R24" s="214" t="s">
        <v>9</v>
      </c>
      <c r="S24" s="149" t="s">
        <v>268</v>
      </c>
      <c r="T24" s="329">
        <f>取引基本表!BD21</f>
        <v>120819</v>
      </c>
      <c r="U24" s="405">
        <f>雇用表!AS21</f>
        <v>4118</v>
      </c>
      <c r="V24" s="406">
        <f>雇用表!AS67</f>
        <v>4159</v>
      </c>
      <c r="W24" s="377">
        <f t="shared" si="7"/>
        <v>3.4084043072695518E-2</v>
      </c>
      <c r="X24" s="377">
        <f t="shared" si="8"/>
        <v>3.4423393671525172E-2</v>
      </c>
      <c r="Z24" s="214" t="s">
        <v>9</v>
      </c>
      <c r="AA24" s="39" t="s">
        <v>268</v>
      </c>
      <c r="AB24" s="411">
        <v>25204</v>
      </c>
      <c r="AC24" s="351">
        <v>3082</v>
      </c>
      <c r="AD24" s="351">
        <v>17359</v>
      </c>
      <c r="AE24" s="351">
        <v>1896</v>
      </c>
      <c r="AF24" s="351">
        <v>-1</v>
      </c>
      <c r="AG24" s="333">
        <v>120819</v>
      </c>
      <c r="AH24" s="371">
        <f t="shared" si="9"/>
        <v>0.3934811577649211</v>
      </c>
      <c r="AI24" s="375">
        <f t="shared" si="10"/>
        <v>0.20860957299762456</v>
      </c>
      <c r="AK24" s="214" t="s">
        <v>9</v>
      </c>
      <c r="AL24" s="149" t="s">
        <v>268</v>
      </c>
      <c r="AM24" s="347">
        <f>取引基本表!AR21</f>
        <v>3152</v>
      </c>
      <c r="AN24" s="371">
        <f t="shared" si="6"/>
        <v>1.012294301444671E-3</v>
      </c>
      <c r="AP24" s="214" t="s">
        <v>9</v>
      </c>
      <c r="AQ24" s="149" t="s">
        <v>268</v>
      </c>
      <c r="AR24" s="350">
        <f>取引基本表!AX21</f>
        <v>102307</v>
      </c>
      <c r="AS24" s="351">
        <f>取引基本表!AY21</f>
        <v>54293</v>
      </c>
      <c r="AT24" s="351">
        <f>ABS(取引基本表!BB21)</f>
        <v>35781</v>
      </c>
      <c r="AU24" s="352">
        <f t="shared" si="11"/>
        <v>18512</v>
      </c>
      <c r="AV24" s="375">
        <v>0.53203541493025519</v>
      </c>
      <c r="AW24" s="371">
        <v>0.46796458506974481</v>
      </c>
    </row>
    <row r="25" spans="1:49" x14ac:dyDescent="0.15">
      <c r="A25" s="214" t="s">
        <v>10</v>
      </c>
      <c r="B25" s="149" t="s">
        <v>269</v>
      </c>
      <c r="C25" s="369">
        <f t="shared" si="0"/>
        <v>0</v>
      </c>
      <c r="D25" s="370">
        <f t="shared" si="1"/>
        <v>2.3003905895176674E-2</v>
      </c>
      <c r="E25" s="370">
        <f t="shared" si="1"/>
        <v>2.2123944045780726E-2</v>
      </c>
      <c r="F25" s="370">
        <f t="shared" si="2"/>
        <v>0.35048596602779541</v>
      </c>
      <c r="G25" s="370">
        <f t="shared" si="2"/>
        <v>0.19719093468979926</v>
      </c>
      <c r="H25" s="371">
        <f t="shared" si="3"/>
        <v>4.306747012174188E-4</v>
      </c>
      <c r="K25" s="214" t="s">
        <v>10</v>
      </c>
      <c r="L25" s="149" t="s">
        <v>269</v>
      </c>
      <c r="M25" s="347">
        <f>取引基本表!AX22</f>
        <v>188980</v>
      </c>
      <c r="N25" s="331">
        <f>ABS(取引基本表!BB22)</f>
        <v>188980</v>
      </c>
      <c r="O25" s="375">
        <f t="shared" si="4"/>
        <v>1</v>
      </c>
      <c r="P25" s="371">
        <f t="shared" si="5"/>
        <v>0</v>
      </c>
      <c r="R25" s="214" t="s">
        <v>10</v>
      </c>
      <c r="S25" s="149" t="s">
        <v>269</v>
      </c>
      <c r="T25" s="329">
        <f>取引基本表!BD22</f>
        <v>176144</v>
      </c>
      <c r="U25" s="405">
        <f>雇用表!AS22</f>
        <v>4052</v>
      </c>
      <c r="V25" s="406">
        <f>雇用表!AS68</f>
        <v>3897</v>
      </c>
      <c r="W25" s="377">
        <f t="shared" si="7"/>
        <v>2.3003905895176674E-2</v>
      </c>
      <c r="X25" s="377">
        <f t="shared" si="8"/>
        <v>2.2123944045780726E-2</v>
      </c>
      <c r="Z25" s="214" t="s">
        <v>10</v>
      </c>
      <c r="AA25" s="39" t="s">
        <v>269</v>
      </c>
      <c r="AB25" s="411">
        <v>34734</v>
      </c>
      <c r="AC25" s="351">
        <v>-7502</v>
      </c>
      <c r="AD25" s="351">
        <v>33111</v>
      </c>
      <c r="AE25" s="351">
        <v>1394</v>
      </c>
      <c r="AF25" s="351">
        <v>-1</v>
      </c>
      <c r="AG25" s="333">
        <v>176144</v>
      </c>
      <c r="AH25" s="371">
        <f t="shared" si="9"/>
        <v>0.35048596602779541</v>
      </c>
      <c r="AI25" s="375">
        <f t="shared" si="10"/>
        <v>0.19719093468979926</v>
      </c>
      <c r="AK25" s="214" t="s">
        <v>10</v>
      </c>
      <c r="AL25" s="149" t="s">
        <v>269</v>
      </c>
      <c r="AM25" s="347">
        <f>取引基本表!AR22</f>
        <v>1341</v>
      </c>
      <c r="AN25" s="371">
        <f t="shared" si="6"/>
        <v>4.306747012174188E-4</v>
      </c>
      <c r="AP25" s="214" t="s">
        <v>10</v>
      </c>
      <c r="AQ25" s="149" t="s">
        <v>269</v>
      </c>
      <c r="AR25" s="350">
        <f>取引基本表!AX22</f>
        <v>188980</v>
      </c>
      <c r="AS25" s="351">
        <f>取引基本表!AY22</f>
        <v>176144</v>
      </c>
      <c r="AT25" s="351">
        <f>ABS(取引基本表!BB22)</f>
        <v>188980</v>
      </c>
      <c r="AU25" s="352">
        <f t="shared" si="11"/>
        <v>-12836</v>
      </c>
      <c r="AV25" s="375">
        <v>0.88160188384965898</v>
      </c>
      <c r="AW25" s="371">
        <v>0.11839811615034102</v>
      </c>
    </row>
    <row r="26" spans="1:49" x14ac:dyDescent="0.15">
      <c r="A26" s="214" t="s">
        <v>11</v>
      </c>
      <c r="B26" s="149" t="s">
        <v>35</v>
      </c>
      <c r="C26" s="369">
        <f t="shared" si="0"/>
        <v>0</v>
      </c>
      <c r="D26" s="370">
        <f t="shared" si="1"/>
        <v>2.7602951782442934E-2</v>
      </c>
      <c r="E26" s="370">
        <f t="shared" si="1"/>
        <v>3.0142035365695308E-2</v>
      </c>
      <c r="F26" s="370">
        <f t="shared" si="2"/>
        <v>0.33616183802743088</v>
      </c>
      <c r="G26" s="370">
        <f t="shared" si="2"/>
        <v>0.19662644495445136</v>
      </c>
      <c r="H26" s="371">
        <f t="shared" si="3"/>
        <v>9.677494982687905E-3</v>
      </c>
      <c r="K26" s="214" t="s">
        <v>11</v>
      </c>
      <c r="L26" s="149" t="s">
        <v>35</v>
      </c>
      <c r="M26" s="347">
        <f>取引基本表!AX23</f>
        <v>221939</v>
      </c>
      <c r="N26" s="331">
        <f>ABS(取引基本表!BB23)</f>
        <v>221939</v>
      </c>
      <c r="O26" s="375">
        <f t="shared" si="4"/>
        <v>1</v>
      </c>
      <c r="P26" s="371">
        <f t="shared" si="5"/>
        <v>0</v>
      </c>
      <c r="R26" s="214" t="s">
        <v>11</v>
      </c>
      <c r="S26" s="149" t="s">
        <v>35</v>
      </c>
      <c r="T26" s="329">
        <f>取引基本表!BD23</f>
        <v>639207</v>
      </c>
      <c r="U26" s="405">
        <f>雇用表!AS23</f>
        <v>17644</v>
      </c>
      <c r="V26" s="406">
        <f>雇用表!AS69</f>
        <v>19267</v>
      </c>
      <c r="W26" s="377">
        <f t="shared" si="7"/>
        <v>2.7602951782442934E-2</v>
      </c>
      <c r="X26" s="377">
        <f t="shared" si="8"/>
        <v>3.0142035365695308E-2</v>
      </c>
      <c r="Z26" s="214" t="s">
        <v>11</v>
      </c>
      <c r="AA26" s="39" t="s">
        <v>35</v>
      </c>
      <c r="AB26" s="411">
        <v>125685</v>
      </c>
      <c r="AC26" s="351">
        <v>-13240</v>
      </c>
      <c r="AD26" s="351">
        <v>99898</v>
      </c>
      <c r="AE26" s="351">
        <v>2536</v>
      </c>
      <c r="AF26" s="351">
        <v>-2</v>
      </c>
      <c r="AG26" s="333">
        <v>639207</v>
      </c>
      <c r="AH26" s="371">
        <f t="shared" si="9"/>
        <v>0.33616183802743088</v>
      </c>
      <c r="AI26" s="375">
        <f t="shared" si="10"/>
        <v>0.19662644495445136</v>
      </c>
      <c r="AK26" s="214" t="s">
        <v>11</v>
      </c>
      <c r="AL26" s="149" t="s">
        <v>35</v>
      </c>
      <c r="AM26" s="347">
        <f>取引基本表!AR23</f>
        <v>30133</v>
      </c>
      <c r="AN26" s="371">
        <f t="shared" si="6"/>
        <v>9.677494982687905E-3</v>
      </c>
      <c r="AP26" s="214" t="s">
        <v>11</v>
      </c>
      <c r="AQ26" s="149" t="s">
        <v>35</v>
      </c>
      <c r="AR26" s="350">
        <f>取引基本表!AX23</f>
        <v>221939</v>
      </c>
      <c r="AS26" s="351">
        <f>取引基本表!AY23</f>
        <v>639207</v>
      </c>
      <c r="AT26" s="351">
        <f>ABS(取引基本表!BB23)</f>
        <v>221939</v>
      </c>
      <c r="AU26" s="352">
        <f t="shared" si="11"/>
        <v>417268</v>
      </c>
      <c r="AV26" s="375">
        <v>0.70886039128338962</v>
      </c>
      <c r="AW26" s="371">
        <v>0.29113960871661038</v>
      </c>
    </row>
    <row r="27" spans="1:49" x14ac:dyDescent="0.15">
      <c r="A27" s="214" t="s">
        <v>12</v>
      </c>
      <c r="B27" s="149" t="s">
        <v>371</v>
      </c>
      <c r="C27" s="369">
        <f t="shared" si="0"/>
        <v>0</v>
      </c>
      <c r="D27" s="370">
        <f t="shared" si="1"/>
        <v>1.8544286184127304E-2</v>
      </c>
      <c r="E27" s="370">
        <f t="shared" si="1"/>
        <v>2.1504288208060312E-2</v>
      </c>
      <c r="F27" s="370">
        <f t="shared" si="2"/>
        <v>0.32350039213702025</v>
      </c>
      <c r="G27" s="370">
        <f t="shared" si="2"/>
        <v>0.17147772408733272</v>
      </c>
      <c r="H27" s="371">
        <f t="shared" si="3"/>
        <v>9.0371032196546967E-3</v>
      </c>
      <c r="K27" s="214" t="s">
        <v>12</v>
      </c>
      <c r="L27" s="149" t="s">
        <v>372</v>
      </c>
      <c r="M27" s="347">
        <f>取引基本表!AX24</f>
        <v>68347</v>
      </c>
      <c r="N27" s="331">
        <f>ABS(取引基本表!BB24)</f>
        <v>68347</v>
      </c>
      <c r="O27" s="375">
        <f t="shared" si="4"/>
        <v>1</v>
      </c>
      <c r="P27" s="371">
        <f t="shared" si="5"/>
        <v>0</v>
      </c>
      <c r="R27" s="214" t="s">
        <v>12</v>
      </c>
      <c r="S27" s="149" t="s">
        <v>372</v>
      </c>
      <c r="T27" s="329">
        <f>取引基本表!BD24</f>
        <v>39527</v>
      </c>
      <c r="U27" s="405">
        <f>雇用表!AS24</f>
        <v>733</v>
      </c>
      <c r="V27" s="406">
        <f>雇用表!AS70</f>
        <v>850</v>
      </c>
      <c r="W27" s="377">
        <f t="shared" si="7"/>
        <v>1.8544286184127304E-2</v>
      </c>
      <c r="X27" s="377">
        <f t="shared" si="8"/>
        <v>2.1504288208060312E-2</v>
      </c>
      <c r="Z27" s="214" t="s">
        <v>12</v>
      </c>
      <c r="AA27" s="39" t="s">
        <v>361</v>
      </c>
      <c r="AB27" s="411">
        <v>6778</v>
      </c>
      <c r="AC27" s="351">
        <v>-1911</v>
      </c>
      <c r="AD27" s="351">
        <v>7450</v>
      </c>
      <c r="AE27" s="351">
        <v>470</v>
      </c>
      <c r="AF27" s="351">
        <v>0</v>
      </c>
      <c r="AG27" s="333">
        <v>39527</v>
      </c>
      <c r="AH27" s="371">
        <f t="shared" si="9"/>
        <v>0.32350039213702025</v>
      </c>
      <c r="AI27" s="375">
        <f t="shared" si="10"/>
        <v>0.17147772408733272</v>
      </c>
      <c r="AK27" s="214" t="s">
        <v>12</v>
      </c>
      <c r="AL27" s="149" t="s">
        <v>361</v>
      </c>
      <c r="AM27" s="347">
        <f>取引基本表!AR24</f>
        <v>28139</v>
      </c>
      <c r="AN27" s="371">
        <f t="shared" si="6"/>
        <v>9.0371032196546967E-3</v>
      </c>
      <c r="AP27" s="214" t="s">
        <v>12</v>
      </c>
      <c r="AQ27" s="149" t="s">
        <v>361</v>
      </c>
      <c r="AR27" s="350">
        <f>取引基本表!AX24</f>
        <v>68347</v>
      </c>
      <c r="AS27" s="351">
        <f>取引基本表!AY24</f>
        <v>39527</v>
      </c>
      <c r="AT27" s="351">
        <f>ABS(取引基本表!BB24)</f>
        <v>68347</v>
      </c>
      <c r="AU27" s="352">
        <f t="shared" si="11"/>
        <v>-28820</v>
      </c>
      <c r="AV27" s="375">
        <v>0.77609965062016961</v>
      </c>
      <c r="AW27" s="371">
        <v>0.22390034937983039</v>
      </c>
    </row>
    <row r="28" spans="1:49" x14ac:dyDescent="0.15">
      <c r="A28" s="214" t="s">
        <v>13</v>
      </c>
      <c r="B28" s="149" t="s">
        <v>189</v>
      </c>
      <c r="C28" s="369">
        <f t="shared" si="0"/>
        <v>0</v>
      </c>
      <c r="D28" s="370">
        <f t="shared" si="1"/>
        <v>4.8519326273747276E-2</v>
      </c>
      <c r="E28" s="370">
        <f t="shared" si="1"/>
        <v>4.7520824027117221E-2</v>
      </c>
      <c r="F28" s="370">
        <f t="shared" si="2"/>
        <v>0.21398822818403973</v>
      </c>
      <c r="G28" s="370">
        <f t="shared" si="2"/>
        <v>0.12493759360958562</v>
      </c>
      <c r="H28" s="371">
        <f t="shared" si="3"/>
        <v>7.3452357133061783E-3</v>
      </c>
      <c r="K28" s="214" t="s">
        <v>13</v>
      </c>
      <c r="L28" s="149" t="s">
        <v>189</v>
      </c>
      <c r="M28" s="347">
        <f>取引基本表!AX25</f>
        <v>175696</v>
      </c>
      <c r="N28" s="331">
        <f>ABS(取引基本表!BB25)</f>
        <v>175696</v>
      </c>
      <c r="O28" s="375">
        <f t="shared" si="4"/>
        <v>1</v>
      </c>
      <c r="P28" s="371">
        <f t="shared" si="5"/>
        <v>0</v>
      </c>
      <c r="R28" s="214" t="s">
        <v>13</v>
      </c>
      <c r="S28" s="149" t="s">
        <v>189</v>
      </c>
      <c r="T28" s="329">
        <f>取引基本表!BD25</f>
        <v>152228</v>
      </c>
      <c r="U28" s="405">
        <f>雇用表!AS25</f>
        <v>7386</v>
      </c>
      <c r="V28" s="406">
        <f>雇用表!AS71</f>
        <v>7234</v>
      </c>
      <c r="W28" s="377">
        <f t="shared" si="7"/>
        <v>4.8519326273747276E-2</v>
      </c>
      <c r="X28" s="377">
        <f t="shared" si="8"/>
        <v>4.7520824027117221E-2</v>
      </c>
      <c r="Z28" s="214" t="s">
        <v>13</v>
      </c>
      <c r="AA28" s="39" t="s">
        <v>189</v>
      </c>
      <c r="AB28" s="411">
        <v>19019</v>
      </c>
      <c r="AC28" s="351">
        <v>1954</v>
      </c>
      <c r="AD28" s="351">
        <v>10391</v>
      </c>
      <c r="AE28" s="351">
        <v>1212</v>
      </c>
      <c r="AF28" s="351">
        <v>-1</v>
      </c>
      <c r="AG28" s="333">
        <v>152228</v>
      </c>
      <c r="AH28" s="371">
        <f t="shared" si="9"/>
        <v>0.21398822818403973</v>
      </c>
      <c r="AI28" s="375">
        <f t="shared" si="10"/>
        <v>0.12493759360958562</v>
      </c>
      <c r="AK28" s="214" t="s">
        <v>13</v>
      </c>
      <c r="AL28" s="149" t="s">
        <v>189</v>
      </c>
      <c r="AM28" s="347">
        <f>取引基本表!AR25</f>
        <v>22871</v>
      </c>
      <c r="AN28" s="371">
        <f t="shared" si="6"/>
        <v>7.3452357133061783E-3</v>
      </c>
      <c r="AP28" s="214" t="s">
        <v>13</v>
      </c>
      <c r="AQ28" s="149" t="s">
        <v>189</v>
      </c>
      <c r="AR28" s="350">
        <f>取引基本表!AX25</f>
        <v>175696</v>
      </c>
      <c r="AS28" s="351">
        <f>取引基本表!AY25</f>
        <v>152228</v>
      </c>
      <c r="AT28" s="351">
        <f>ABS(取引基本表!BB25)</f>
        <v>175696</v>
      </c>
      <c r="AU28" s="352">
        <f t="shared" si="11"/>
        <v>-23468</v>
      </c>
      <c r="AV28" s="375">
        <v>0.77487185874795916</v>
      </c>
      <c r="AW28" s="371">
        <v>0.22512814125204084</v>
      </c>
    </row>
    <row r="29" spans="1:49" x14ac:dyDescent="0.15">
      <c r="A29" s="214" t="s">
        <v>14</v>
      </c>
      <c r="B29" s="149" t="s">
        <v>50</v>
      </c>
      <c r="C29" s="369">
        <f t="shared" si="0"/>
        <v>0.21798273531536294</v>
      </c>
      <c r="D29" s="370">
        <f t="shared" si="1"/>
        <v>7.067670116811138E-2</v>
      </c>
      <c r="E29" s="370">
        <f t="shared" si="1"/>
        <v>5.1745890269086159E-2</v>
      </c>
      <c r="F29" s="370">
        <f t="shared" si="2"/>
        <v>0.40506035137493174</v>
      </c>
      <c r="G29" s="370">
        <f t="shared" si="2"/>
        <v>0.25500731246508535</v>
      </c>
      <c r="H29" s="371">
        <f t="shared" si="3"/>
        <v>1.0983971257521954E-2</v>
      </c>
      <c r="K29" s="214" t="s">
        <v>14</v>
      </c>
      <c r="L29" s="149" t="s">
        <v>50</v>
      </c>
      <c r="M29" s="347">
        <f>取引基本表!AX26</f>
        <v>139823</v>
      </c>
      <c r="N29" s="331">
        <f>ABS(取引基本表!BB26)</f>
        <v>109344</v>
      </c>
      <c r="O29" s="375">
        <f t="shared" si="4"/>
        <v>0.78201726468463706</v>
      </c>
      <c r="P29" s="371">
        <f t="shared" si="5"/>
        <v>0.21798273531536294</v>
      </c>
      <c r="R29" s="214" t="s">
        <v>14</v>
      </c>
      <c r="S29" s="149" t="s">
        <v>50</v>
      </c>
      <c r="T29" s="329">
        <f>取引基本表!BD26</f>
        <v>159317</v>
      </c>
      <c r="U29" s="405">
        <f>雇用表!AS26</f>
        <v>11260</v>
      </c>
      <c r="V29" s="406">
        <f>雇用表!AS72</f>
        <v>8244</v>
      </c>
      <c r="W29" s="377">
        <f t="shared" si="7"/>
        <v>7.067670116811138E-2</v>
      </c>
      <c r="X29" s="377">
        <f t="shared" si="8"/>
        <v>5.1745890269086159E-2</v>
      </c>
      <c r="Z29" s="214" t="s">
        <v>14</v>
      </c>
      <c r="AA29" s="39" t="s">
        <v>50</v>
      </c>
      <c r="AB29" s="411">
        <v>40627</v>
      </c>
      <c r="AC29" s="351">
        <v>5356</v>
      </c>
      <c r="AD29" s="351">
        <v>14440</v>
      </c>
      <c r="AE29" s="351">
        <v>4112</v>
      </c>
      <c r="AF29" s="351">
        <v>-2</v>
      </c>
      <c r="AG29" s="333">
        <v>159317</v>
      </c>
      <c r="AH29" s="371">
        <f t="shared" si="9"/>
        <v>0.40506035137493174</v>
      </c>
      <c r="AI29" s="375">
        <f t="shared" si="10"/>
        <v>0.25500731246508535</v>
      </c>
      <c r="AK29" s="214" t="s">
        <v>14</v>
      </c>
      <c r="AL29" s="149" t="s">
        <v>50</v>
      </c>
      <c r="AM29" s="347">
        <f>取引基本表!AR26</f>
        <v>34201</v>
      </c>
      <c r="AN29" s="371">
        <f t="shared" si="6"/>
        <v>1.0983971257521954E-2</v>
      </c>
      <c r="AP29" s="214" t="s">
        <v>14</v>
      </c>
      <c r="AQ29" s="149" t="s">
        <v>50</v>
      </c>
      <c r="AR29" s="350">
        <f>取引基本表!AX26</f>
        <v>139823</v>
      </c>
      <c r="AS29" s="351">
        <f>取引基本表!AY26</f>
        <v>128838</v>
      </c>
      <c r="AT29" s="351">
        <f>ABS(取引基本表!BB26)</f>
        <v>109344</v>
      </c>
      <c r="AU29" s="352">
        <f t="shared" si="11"/>
        <v>19494</v>
      </c>
      <c r="AV29" s="375">
        <v>0.79707187916920597</v>
      </c>
      <c r="AW29" s="371">
        <v>0.20292812083079403</v>
      </c>
    </row>
    <row r="30" spans="1:49" x14ac:dyDescent="0.15">
      <c r="A30" s="214" t="s">
        <v>15</v>
      </c>
      <c r="B30" s="149" t="s">
        <v>36</v>
      </c>
      <c r="C30" s="369">
        <f t="shared" si="0"/>
        <v>1</v>
      </c>
      <c r="D30" s="370">
        <f t="shared" si="1"/>
        <v>9.0118070661845004E-2</v>
      </c>
      <c r="E30" s="370">
        <f t="shared" si="1"/>
        <v>6.5635899314422819E-2</v>
      </c>
      <c r="F30" s="370">
        <f t="shared" si="2"/>
        <v>0.4506615325054556</v>
      </c>
      <c r="G30" s="370">
        <f t="shared" si="2"/>
        <v>0.34480244300890089</v>
      </c>
      <c r="H30" s="371">
        <f t="shared" si="3"/>
        <v>0</v>
      </c>
      <c r="K30" s="214" t="s">
        <v>15</v>
      </c>
      <c r="L30" s="149" t="s">
        <v>36</v>
      </c>
      <c r="M30" s="347">
        <f>取引基本表!AX27</f>
        <v>576011</v>
      </c>
      <c r="N30" s="331">
        <f>ABS(取引基本表!BB27)</f>
        <v>0</v>
      </c>
      <c r="O30" s="375">
        <f t="shared" si="4"/>
        <v>0</v>
      </c>
      <c r="P30" s="371">
        <f t="shared" si="5"/>
        <v>1</v>
      </c>
      <c r="R30" s="214" t="s">
        <v>15</v>
      </c>
      <c r="S30" s="149" t="s">
        <v>36</v>
      </c>
      <c r="T30" s="329">
        <f>取引基本表!BD27</f>
        <v>576011</v>
      </c>
      <c r="U30" s="405">
        <f>雇用表!AS27</f>
        <v>51909</v>
      </c>
      <c r="V30" s="406">
        <f>雇用表!AS73</f>
        <v>37807</v>
      </c>
      <c r="W30" s="377">
        <f t="shared" si="7"/>
        <v>9.0118070661845004E-2</v>
      </c>
      <c r="X30" s="377">
        <f t="shared" si="8"/>
        <v>6.5635899314422819E-2</v>
      </c>
      <c r="Z30" s="214" t="s">
        <v>15</v>
      </c>
      <c r="AA30" s="39" t="s">
        <v>36</v>
      </c>
      <c r="AB30" s="411">
        <v>198610</v>
      </c>
      <c r="AC30" s="351">
        <v>21037</v>
      </c>
      <c r="AD30" s="351">
        <v>21136</v>
      </c>
      <c r="AE30" s="351">
        <v>21250</v>
      </c>
      <c r="AF30" s="351">
        <v>-2447</v>
      </c>
      <c r="AG30" s="333">
        <v>576011</v>
      </c>
      <c r="AH30" s="371">
        <f t="shared" si="9"/>
        <v>0.4506615325054556</v>
      </c>
      <c r="AI30" s="375">
        <f t="shared" si="10"/>
        <v>0.34480244300890089</v>
      </c>
      <c r="AK30" s="214" t="s">
        <v>15</v>
      </c>
      <c r="AL30" s="149" t="s">
        <v>36</v>
      </c>
      <c r="AM30" s="347">
        <f>取引基本表!AR27</f>
        <v>0</v>
      </c>
      <c r="AN30" s="371">
        <f t="shared" si="6"/>
        <v>0</v>
      </c>
      <c r="AP30" s="214" t="s">
        <v>15</v>
      </c>
      <c r="AQ30" s="149" t="s">
        <v>36</v>
      </c>
      <c r="AR30" s="350">
        <f>取引基本表!AX27</f>
        <v>576011</v>
      </c>
      <c r="AS30" s="351">
        <f>取引基本表!AY27</f>
        <v>0</v>
      </c>
      <c r="AT30" s="351">
        <f>ABS(取引基本表!BB27)</f>
        <v>0</v>
      </c>
      <c r="AU30" s="352">
        <f t="shared" si="11"/>
        <v>0</v>
      </c>
      <c r="AV30" s="375">
        <v>0</v>
      </c>
      <c r="AW30" s="371">
        <v>1</v>
      </c>
    </row>
    <row r="31" spans="1:49" x14ac:dyDescent="0.15">
      <c r="A31" s="214" t="s">
        <v>16</v>
      </c>
      <c r="B31" s="149" t="s">
        <v>190</v>
      </c>
      <c r="C31" s="369">
        <f t="shared" si="0"/>
        <v>0.99579475994795519</v>
      </c>
      <c r="D31" s="370">
        <f t="shared" si="1"/>
        <v>3.4133535474018049E-3</v>
      </c>
      <c r="E31" s="370">
        <f t="shared" si="1"/>
        <v>2.9797171888324703E-3</v>
      </c>
      <c r="F31" s="370">
        <f t="shared" si="2"/>
        <v>0.32317167652288298</v>
      </c>
      <c r="G31" s="370">
        <f t="shared" si="2"/>
        <v>7.0701677135993485E-2</v>
      </c>
      <c r="H31" s="371">
        <f t="shared" si="3"/>
        <v>0.174828557104864</v>
      </c>
      <c r="K31" s="214" t="s">
        <v>16</v>
      </c>
      <c r="L31" s="149" t="s">
        <v>190</v>
      </c>
      <c r="M31" s="347">
        <f>取引基本表!AX28</f>
        <v>854648</v>
      </c>
      <c r="N31" s="331">
        <f>ABS(取引基本表!BB28)</f>
        <v>3594</v>
      </c>
      <c r="O31" s="375">
        <f t="shared" si="4"/>
        <v>4.2052400520448188E-3</v>
      </c>
      <c r="P31" s="371">
        <f t="shared" si="5"/>
        <v>0.99579475994795519</v>
      </c>
      <c r="R31" s="214" t="s">
        <v>16</v>
      </c>
      <c r="S31" s="149" t="s">
        <v>190</v>
      </c>
      <c r="T31" s="329">
        <f>取引基本表!BD28</f>
        <v>897065</v>
      </c>
      <c r="U31" s="405">
        <f>雇用表!AS28</f>
        <v>3062</v>
      </c>
      <c r="V31" s="406">
        <f>雇用表!AS74</f>
        <v>2673</v>
      </c>
      <c r="W31" s="377">
        <f t="shared" si="7"/>
        <v>3.4133535474018049E-3</v>
      </c>
      <c r="X31" s="377">
        <f t="shared" si="8"/>
        <v>2.9797171888324703E-3</v>
      </c>
      <c r="Z31" s="214" t="s">
        <v>16</v>
      </c>
      <c r="AA31" s="39" t="s">
        <v>190</v>
      </c>
      <c r="AB31" s="411">
        <v>63424</v>
      </c>
      <c r="AC31" s="351">
        <v>43404</v>
      </c>
      <c r="AD31" s="351">
        <v>158719</v>
      </c>
      <c r="AE31" s="351">
        <v>24657</v>
      </c>
      <c r="AF31" s="351">
        <v>-298</v>
      </c>
      <c r="AG31" s="333">
        <v>897065</v>
      </c>
      <c r="AH31" s="371">
        <f t="shared" si="9"/>
        <v>0.32317167652288298</v>
      </c>
      <c r="AI31" s="375">
        <f t="shared" si="10"/>
        <v>7.0701677135993485E-2</v>
      </c>
      <c r="AK31" s="214" t="s">
        <v>16</v>
      </c>
      <c r="AL31" s="149" t="s">
        <v>190</v>
      </c>
      <c r="AM31" s="347">
        <f>取引基本表!AR28</f>
        <v>544367</v>
      </c>
      <c r="AN31" s="371">
        <f t="shared" si="6"/>
        <v>0.174828557104864</v>
      </c>
      <c r="AP31" s="214" t="s">
        <v>16</v>
      </c>
      <c r="AQ31" s="149" t="s">
        <v>190</v>
      </c>
      <c r="AR31" s="350">
        <f>取引基本表!AX28</f>
        <v>854648</v>
      </c>
      <c r="AS31" s="351">
        <f>取引基本表!AY28</f>
        <v>46011</v>
      </c>
      <c r="AT31" s="351">
        <f>ABS(取引基本表!BB28)</f>
        <v>3594</v>
      </c>
      <c r="AU31" s="352">
        <f t="shared" si="11"/>
        <v>42417</v>
      </c>
      <c r="AV31" s="375">
        <v>3.3200621348077096E-3</v>
      </c>
      <c r="AW31" s="371">
        <v>0.99667993786519227</v>
      </c>
    </row>
    <row r="32" spans="1:49" x14ac:dyDescent="0.15">
      <c r="A32" s="214" t="s">
        <v>17</v>
      </c>
      <c r="B32" s="149" t="s">
        <v>270</v>
      </c>
      <c r="C32" s="369">
        <f t="shared" si="0"/>
        <v>0.99964031202931458</v>
      </c>
      <c r="D32" s="370">
        <f t="shared" si="1"/>
        <v>1.9141518442031401E-2</v>
      </c>
      <c r="E32" s="370">
        <f t="shared" si="1"/>
        <v>2.8623453911575954E-2</v>
      </c>
      <c r="F32" s="370">
        <f t="shared" si="2"/>
        <v>0.48930784091666113</v>
      </c>
      <c r="G32" s="370">
        <f t="shared" si="2"/>
        <v>0.14056358670308441</v>
      </c>
      <c r="H32" s="371">
        <f t="shared" si="3"/>
        <v>5.58720937888101E-3</v>
      </c>
      <c r="K32" s="214" t="s">
        <v>17</v>
      </c>
      <c r="L32" s="149" t="s">
        <v>270</v>
      </c>
      <c r="M32" s="347">
        <f>取引基本表!AX29</f>
        <v>44483</v>
      </c>
      <c r="N32" s="331">
        <f>ABS(取引基本表!BB29)</f>
        <v>16</v>
      </c>
      <c r="O32" s="375">
        <f t="shared" si="4"/>
        <v>3.5968797068543039E-4</v>
      </c>
      <c r="P32" s="371">
        <f t="shared" si="5"/>
        <v>0.99964031202931458</v>
      </c>
      <c r="R32" s="214" t="s">
        <v>17</v>
      </c>
      <c r="S32" s="149" t="s">
        <v>270</v>
      </c>
      <c r="T32" s="329">
        <f>取引基本表!BD29</f>
        <v>45033</v>
      </c>
      <c r="U32" s="405">
        <f>雇用表!AS29</f>
        <v>862</v>
      </c>
      <c r="V32" s="406">
        <f>雇用表!AS75</f>
        <v>1289</v>
      </c>
      <c r="W32" s="377">
        <f t="shared" si="7"/>
        <v>1.9141518442031401E-2</v>
      </c>
      <c r="X32" s="377">
        <f t="shared" si="8"/>
        <v>2.8623453911575954E-2</v>
      </c>
      <c r="Z32" s="214" t="s">
        <v>17</v>
      </c>
      <c r="AA32" s="39" t="s">
        <v>270</v>
      </c>
      <c r="AB32" s="411">
        <v>6330</v>
      </c>
      <c r="AC32" s="351">
        <v>6117</v>
      </c>
      <c r="AD32" s="351">
        <v>9723</v>
      </c>
      <c r="AE32" s="351">
        <v>2062</v>
      </c>
      <c r="AF32" s="351">
        <v>-2197</v>
      </c>
      <c r="AG32" s="333">
        <v>45033</v>
      </c>
      <c r="AH32" s="371">
        <f t="shared" si="9"/>
        <v>0.48930784091666113</v>
      </c>
      <c r="AI32" s="375">
        <f t="shared" si="10"/>
        <v>0.14056358670308441</v>
      </c>
      <c r="AK32" s="214" t="s">
        <v>17</v>
      </c>
      <c r="AL32" s="149" t="s">
        <v>270</v>
      </c>
      <c r="AM32" s="347">
        <f>取引基本表!AR29</f>
        <v>17397</v>
      </c>
      <c r="AN32" s="371">
        <f t="shared" si="6"/>
        <v>5.58720937888101E-3</v>
      </c>
      <c r="AP32" s="214" t="s">
        <v>17</v>
      </c>
      <c r="AQ32" s="149" t="s">
        <v>270</v>
      </c>
      <c r="AR32" s="350">
        <f>取引基本表!AX29</f>
        <v>44483</v>
      </c>
      <c r="AS32" s="351">
        <f>取引基本表!AY29</f>
        <v>566</v>
      </c>
      <c r="AT32" s="351">
        <f>ABS(取引基本表!BB29)</f>
        <v>16</v>
      </c>
      <c r="AU32" s="352">
        <f t="shared" si="11"/>
        <v>550</v>
      </c>
      <c r="AV32" s="375">
        <v>2.6249531258370389E-4</v>
      </c>
      <c r="AW32" s="371">
        <v>0.99973750468741629</v>
      </c>
    </row>
    <row r="33" spans="1:49" x14ac:dyDescent="0.15">
      <c r="A33" s="214" t="s">
        <v>18</v>
      </c>
      <c r="B33" s="149" t="s">
        <v>271</v>
      </c>
      <c r="C33" s="369">
        <f t="shared" si="0"/>
        <v>0.86108134654879898</v>
      </c>
      <c r="D33" s="370">
        <f t="shared" si="1"/>
        <v>9.444200408258184E-2</v>
      </c>
      <c r="E33" s="370">
        <f t="shared" si="1"/>
        <v>9.1832252396578898E-2</v>
      </c>
      <c r="F33" s="370">
        <f t="shared" si="2"/>
        <v>0.6614299372109248</v>
      </c>
      <c r="G33" s="370">
        <f t="shared" si="2"/>
        <v>0.50957339603627816</v>
      </c>
      <c r="H33" s="371">
        <f t="shared" si="3"/>
        <v>9.6636851302253027E-4</v>
      </c>
      <c r="K33" s="214" t="s">
        <v>18</v>
      </c>
      <c r="L33" s="149" t="s">
        <v>271</v>
      </c>
      <c r="M33" s="347">
        <f>取引基本表!AX30</f>
        <v>44796</v>
      </c>
      <c r="N33" s="331">
        <f>ABS(取引基本表!BB30)</f>
        <v>6223</v>
      </c>
      <c r="O33" s="375">
        <f t="shared" si="4"/>
        <v>0.138918653451201</v>
      </c>
      <c r="P33" s="371">
        <f t="shared" si="5"/>
        <v>0.86108134654879898</v>
      </c>
      <c r="R33" s="214" t="s">
        <v>18</v>
      </c>
      <c r="S33" s="149" t="s">
        <v>271</v>
      </c>
      <c r="T33" s="329">
        <f>取引基本表!BD30</f>
        <v>38701</v>
      </c>
      <c r="U33" s="405">
        <f>雇用表!AS30</f>
        <v>3655</v>
      </c>
      <c r="V33" s="406">
        <f>雇用表!AS76</f>
        <v>3554</v>
      </c>
      <c r="W33" s="377">
        <f t="shared" si="7"/>
        <v>9.444200408258184E-2</v>
      </c>
      <c r="X33" s="377">
        <f t="shared" si="8"/>
        <v>9.1832252396578898E-2</v>
      </c>
      <c r="Z33" s="214" t="s">
        <v>18</v>
      </c>
      <c r="AA33" s="39" t="s">
        <v>271</v>
      </c>
      <c r="AB33" s="411">
        <v>19721</v>
      </c>
      <c r="AC33" s="351">
        <v>1958</v>
      </c>
      <c r="AD33" s="351">
        <v>3158</v>
      </c>
      <c r="AE33" s="351">
        <v>761</v>
      </c>
      <c r="AF33" s="351">
        <v>0</v>
      </c>
      <c r="AG33" s="333">
        <v>38701</v>
      </c>
      <c r="AH33" s="371">
        <f t="shared" si="9"/>
        <v>0.6614299372109248</v>
      </c>
      <c r="AI33" s="375">
        <f t="shared" si="10"/>
        <v>0.50957339603627816</v>
      </c>
      <c r="AK33" s="214" t="s">
        <v>18</v>
      </c>
      <c r="AL33" s="149" t="s">
        <v>271</v>
      </c>
      <c r="AM33" s="347">
        <f>取引基本表!AR30</f>
        <v>3009</v>
      </c>
      <c r="AN33" s="371">
        <f t="shared" si="6"/>
        <v>9.6636851302253027E-4</v>
      </c>
      <c r="AP33" s="214" t="s">
        <v>18</v>
      </c>
      <c r="AQ33" s="149" t="s">
        <v>271</v>
      </c>
      <c r="AR33" s="350">
        <f>取引基本表!AX30</f>
        <v>44796</v>
      </c>
      <c r="AS33" s="351">
        <f>取引基本表!AY30</f>
        <v>128</v>
      </c>
      <c r="AT33" s="351">
        <f>ABS(取引基本表!BB30)</f>
        <v>6223</v>
      </c>
      <c r="AU33" s="352">
        <f t="shared" si="11"/>
        <v>-6095</v>
      </c>
      <c r="AV33" s="375">
        <v>7.2791995281517016E-2</v>
      </c>
      <c r="AW33" s="371">
        <v>0.92720800471848297</v>
      </c>
    </row>
    <row r="34" spans="1:49" x14ac:dyDescent="0.15">
      <c r="A34" s="214" t="s">
        <v>19</v>
      </c>
      <c r="B34" s="149" t="s">
        <v>272</v>
      </c>
      <c r="C34" s="369">
        <f t="shared" si="0"/>
        <v>0.32336264537596071</v>
      </c>
      <c r="D34" s="370">
        <f t="shared" si="1"/>
        <v>0.17673178412336712</v>
      </c>
      <c r="E34" s="370">
        <f t="shared" si="1"/>
        <v>0.12868570343468869</v>
      </c>
      <c r="F34" s="370">
        <f t="shared" si="2"/>
        <v>0.70466108064911737</v>
      </c>
      <c r="G34" s="370">
        <f t="shared" si="2"/>
        <v>0.42577322034702936</v>
      </c>
      <c r="H34" s="371">
        <f t="shared" si="3"/>
        <v>0.1563846962426603</v>
      </c>
      <c r="K34" s="214" t="s">
        <v>19</v>
      </c>
      <c r="L34" s="149" t="s">
        <v>272</v>
      </c>
      <c r="M34" s="347">
        <f>取引基本表!AX31</f>
        <v>1044963</v>
      </c>
      <c r="N34" s="331">
        <f>ABS(取引基本表!BB31)</f>
        <v>707061</v>
      </c>
      <c r="O34" s="375">
        <f t="shared" si="4"/>
        <v>0.67663735462403929</v>
      </c>
      <c r="P34" s="371">
        <f t="shared" si="5"/>
        <v>0.32336264537596071</v>
      </c>
      <c r="R34" s="214" t="s">
        <v>19</v>
      </c>
      <c r="S34" s="149" t="s">
        <v>272</v>
      </c>
      <c r="T34" s="329">
        <f>取引基本表!BD31</f>
        <v>631935</v>
      </c>
      <c r="U34" s="405">
        <f>雇用表!AS31</f>
        <v>111683</v>
      </c>
      <c r="V34" s="406">
        <f>雇用表!AS77</f>
        <v>81321</v>
      </c>
      <c r="W34" s="377">
        <f t="shared" si="7"/>
        <v>0.17673178412336712</v>
      </c>
      <c r="X34" s="377">
        <f t="shared" si="8"/>
        <v>0.12868570343468869</v>
      </c>
      <c r="Z34" s="214" t="s">
        <v>19</v>
      </c>
      <c r="AA34" s="39" t="s">
        <v>272</v>
      </c>
      <c r="AB34" s="411">
        <v>269061</v>
      </c>
      <c r="AC34" s="351">
        <v>88860</v>
      </c>
      <c r="AD34" s="351">
        <v>60158</v>
      </c>
      <c r="AE34" s="351">
        <v>27541</v>
      </c>
      <c r="AF34" s="351">
        <v>-320</v>
      </c>
      <c r="AG34" s="333">
        <v>631935</v>
      </c>
      <c r="AH34" s="371">
        <f t="shared" si="9"/>
        <v>0.70466108064911737</v>
      </c>
      <c r="AI34" s="375">
        <f t="shared" si="10"/>
        <v>0.42577322034702936</v>
      </c>
      <c r="AK34" s="214" t="s">
        <v>19</v>
      </c>
      <c r="AL34" s="149" t="s">
        <v>272</v>
      </c>
      <c r="AM34" s="347">
        <f>取引基本表!AR31</f>
        <v>486938</v>
      </c>
      <c r="AN34" s="371">
        <f t="shared" si="6"/>
        <v>0.1563846962426603</v>
      </c>
      <c r="AP34" s="214" t="s">
        <v>19</v>
      </c>
      <c r="AQ34" s="149" t="s">
        <v>272</v>
      </c>
      <c r="AR34" s="350">
        <f>取引基本表!AX31</f>
        <v>1044963</v>
      </c>
      <c r="AS34" s="351">
        <f>取引基本表!AY31</f>
        <v>294033</v>
      </c>
      <c r="AT34" s="351">
        <f>ABS(取引基本表!BB31)</f>
        <v>707061</v>
      </c>
      <c r="AU34" s="352">
        <f t="shared" si="11"/>
        <v>-413028</v>
      </c>
      <c r="AV34" s="375">
        <v>0.56941832909614032</v>
      </c>
      <c r="AW34" s="371">
        <v>0.43058167090385968</v>
      </c>
    </row>
    <row r="35" spans="1:49" x14ac:dyDescent="0.15">
      <c r="A35" s="214" t="s">
        <v>20</v>
      </c>
      <c r="B35" s="149" t="s">
        <v>37</v>
      </c>
      <c r="C35" s="369">
        <f t="shared" si="0"/>
        <v>0.71309503437584931</v>
      </c>
      <c r="D35" s="370">
        <f t="shared" si="1"/>
        <v>5.1528958806697799E-2</v>
      </c>
      <c r="E35" s="370">
        <f t="shared" si="1"/>
        <v>4.6060464196494511E-2</v>
      </c>
      <c r="F35" s="370">
        <f t="shared" si="2"/>
        <v>0.6471226839613694</v>
      </c>
      <c r="G35" s="370">
        <f t="shared" si="2"/>
        <v>0.31495703902204752</v>
      </c>
      <c r="H35" s="371">
        <f t="shared" si="3"/>
        <v>4.5217953193592612E-2</v>
      </c>
      <c r="K35" s="214" t="s">
        <v>20</v>
      </c>
      <c r="L35" s="149" t="s">
        <v>37</v>
      </c>
      <c r="M35" s="347">
        <f>取引基本表!AX32</f>
        <v>298029</v>
      </c>
      <c r="N35" s="331">
        <f>ABS(取引基本表!BB32)</f>
        <v>85506</v>
      </c>
      <c r="O35" s="375">
        <f t="shared" si="4"/>
        <v>0.28690496562415069</v>
      </c>
      <c r="P35" s="371">
        <f t="shared" si="5"/>
        <v>0.71309503437584931</v>
      </c>
      <c r="R35" s="214" t="s">
        <v>20</v>
      </c>
      <c r="S35" s="149" t="s">
        <v>37</v>
      </c>
      <c r="T35" s="329">
        <f>取引基本表!BD32</f>
        <v>247783</v>
      </c>
      <c r="U35" s="405">
        <f>雇用表!AS32</f>
        <v>12768</v>
      </c>
      <c r="V35" s="406">
        <f>雇用表!AS78</f>
        <v>11413</v>
      </c>
      <c r="W35" s="377">
        <f t="shared" si="7"/>
        <v>5.1528958806697799E-2</v>
      </c>
      <c r="X35" s="377">
        <f t="shared" si="8"/>
        <v>4.6060464196494511E-2</v>
      </c>
      <c r="Z35" s="214" t="s">
        <v>20</v>
      </c>
      <c r="AA35" s="39" t="s">
        <v>37</v>
      </c>
      <c r="AB35" s="411">
        <v>78041</v>
      </c>
      <c r="AC35" s="351">
        <v>62574</v>
      </c>
      <c r="AD35" s="351">
        <v>18360</v>
      </c>
      <c r="AE35" s="351">
        <v>5121</v>
      </c>
      <c r="AF35" s="351">
        <v>-3750</v>
      </c>
      <c r="AG35" s="333">
        <v>247783</v>
      </c>
      <c r="AH35" s="371">
        <f t="shared" si="9"/>
        <v>0.6471226839613694</v>
      </c>
      <c r="AI35" s="375">
        <f t="shared" si="10"/>
        <v>0.31495703902204752</v>
      </c>
      <c r="AK35" s="214" t="s">
        <v>20</v>
      </c>
      <c r="AL35" s="149" t="s">
        <v>37</v>
      </c>
      <c r="AM35" s="347">
        <f>取引基本表!AR32</f>
        <v>140796</v>
      </c>
      <c r="AN35" s="371">
        <f t="shared" si="6"/>
        <v>4.5217953193592612E-2</v>
      </c>
      <c r="AP35" s="214" t="s">
        <v>20</v>
      </c>
      <c r="AQ35" s="149" t="s">
        <v>37</v>
      </c>
      <c r="AR35" s="350">
        <f>取引基本表!AX32</f>
        <v>298029</v>
      </c>
      <c r="AS35" s="351">
        <f>取引基本表!AY32</f>
        <v>35260</v>
      </c>
      <c r="AT35" s="351">
        <f>ABS(取引基本表!BB32)</f>
        <v>85506</v>
      </c>
      <c r="AU35" s="352">
        <f t="shared" si="11"/>
        <v>-50246</v>
      </c>
      <c r="AV35" s="375">
        <v>0.14958058191588852</v>
      </c>
      <c r="AW35" s="371">
        <v>0.85041941808411148</v>
      </c>
    </row>
    <row r="36" spans="1:49" x14ac:dyDescent="0.15">
      <c r="A36" s="214" t="s">
        <v>21</v>
      </c>
      <c r="B36" s="149" t="s">
        <v>38</v>
      </c>
      <c r="C36" s="369">
        <f t="shared" si="0"/>
        <v>0.97060797996518033</v>
      </c>
      <c r="D36" s="370">
        <f t="shared" si="1"/>
        <v>1.3965603714669384E-2</v>
      </c>
      <c r="E36" s="370">
        <f t="shared" si="1"/>
        <v>6.2304842336876505E-3</v>
      </c>
      <c r="F36" s="370">
        <f t="shared" si="2"/>
        <v>0.84929702794091477</v>
      </c>
      <c r="G36" s="370">
        <f t="shared" si="2"/>
        <v>5.0335711627756477E-2</v>
      </c>
      <c r="H36" s="371">
        <f t="shared" si="3"/>
        <v>0.16953071230897843</v>
      </c>
      <c r="K36" s="214" t="s">
        <v>21</v>
      </c>
      <c r="L36" s="149" t="s">
        <v>38</v>
      </c>
      <c r="M36" s="347">
        <f>取引基本表!AX33</f>
        <v>630103</v>
      </c>
      <c r="N36" s="331">
        <f>ABS(取引基本表!BB33)</f>
        <v>18520</v>
      </c>
      <c r="O36" s="375">
        <f t="shared" si="4"/>
        <v>2.9392020034819704E-2</v>
      </c>
      <c r="P36" s="371">
        <f t="shared" si="5"/>
        <v>0.97060797996518033</v>
      </c>
      <c r="R36" s="214" t="s">
        <v>21</v>
      </c>
      <c r="S36" s="149" t="s">
        <v>38</v>
      </c>
      <c r="T36" s="329">
        <f>取引基本表!BD33</f>
        <v>618090</v>
      </c>
      <c r="U36" s="405">
        <f>雇用表!AS33</f>
        <v>8632</v>
      </c>
      <c r="V36" s="406">
        <f>雇用表!AS79</f>
        <v>3851</v>
      </c>
      <c r="W36" s="377">
        <f t="shared" si="7"/>
        <v>1.3965603714669384E-2</v>
      </c>
      <c r="X36" s="377">
        <f t="shared" si="8"/>
        <v>6.2304842336876505E-3</v>
      </c>
      <c r="Z36" s="214" t="s">
        <v>21</v>
      </c>
      <c r="AA36" s="39" t="s">
        <v>38</v>
      </c>
      <c r="AB36" s="411">
        <v>31112</v>
      </c>
      <c r="AC36" s="351">
        <v>252771</v>
      </c>
      <c r="AD36" s="351">
        <v>210621</v>
      </c>
      <c r="AE36" s="351">
        <v>30568</v>
      </c>
      <c r="AF36" s="351">
        <v>-130</v>
      </c>
      <c r="AG36" s="333">
        <v>618090</v>
      </c>
      <c r="AH36" s="371">
        <f>SUM(AB36:AF36)/AG36</f>
        <v>0.84929702794091477</v>
      </c>
      <c r="AI36" s="375">
        <f>AB36/AG36</f>
        <v>5.0335711627756477E-2</v>
      </c>
      <c r="AK36" s="214" t="s">
        <v>21</v>
      </c>
      <c r="AL36" s="149" t="s">
        <v>38</v>
      </c>
      <c r="AM36" s="347">
        <f>取引基本表!AR33</f>
        <v>527871</v>
      </c>
      <c r="AN36" s="371">
        <f t="shared" si="6"/>
        <v>0.16953071230897843</v>
      </c>
      <c r="AP36" s="214" t="s">
        <v>21</v>
      </c>
      <c r="AQ36" s="149" t="s">
        <v>38</v>
      </c>
      <c r="AR36" s="350">
        <f>取引基本表!AX33</f>
        <v>630103</v>
      </c>
      <c r="AS36" s="351">
        <f>取引基本表!AY33</f>
        <v>6507</v>
      </c>
      <c r="AT36" s="351">
        <f>ABS(取引基本表!BB33)</f>
        <v>18520</v>
      </c>
      <c r="AU36" s="352">
        <f t="shared" si="11"/>
        <v>-12013</v>
      </c>
      <c r="AV36" s="375">
        <v>6.3278791478513889E-3</v>
      </c>
      <c r="AW36" s="371">
        <v>0.99367212085214862</v>
      </c>
    </row>
    <row r="37" spans="1:49" x14ac:dyDescent="0.15">
      <c r="A37" s="214" t="s">
        <v>22</v>
      </c>
      <c r="B37" s="149" t="s">
        <v>373</v>
      </c>
      <c r="C37" s="369">
        <f t="shared" si="0"/>
        <v>0.36942311263039118</v>
      </c>
      <c r="D37" s="370">
        <f t="shared" si="1"/>
        <v>7.9659778556307029E-2</v>
      </c>
      <c r="E37" s="370">
        <f t="shared" si="1"/>
        <v>7.2943402589130152E-2</v>
      </c>
      <c r="F37" s="370">
        <f t="shared" si="2"/>
        <v>0.66956741667759523</v>
      </c>
      <c r="G37" s="370">
        <f t="shared" si="2"/>
        <v>0.39597111115274369</v>
      </c>
      <c r="H37" s="371">
        <f t="shared" si="3"/>
        <v>4.1543568960461748E-2</v>
      </c>
      <c r="K37" s="214" t="s">
        <v>22</v>
      </c>
      <c r="L37" s="149" t="s">
        <v>373</v>
      </c>
      <c r="M37" s="347">
        <f>取引基本表!AX34</f>
        <v>420082</v>
      </c>
      <c r="N37" s="331">
        <f>ABS(取引基本表!BB34)</f>
        <v>264894</v>
      </c>
      <c r="O37" s="375">
        <f t="shared" si="4"/>
        <v>0.63057688736960882</v>
      </c>
      <c r="P37" s="371">
        <f t="shared" si="5"/>
        <v>0.36942311263039118</v>
      </c>
      <c r="R37" s="214" t="s">
        <v>22</v>
      </c>
      <c r="S37" s="149" t="s">
        <v>373</v>
      </c>
      <c r="T37" s="329">
        <f>取引基本表!BD34</f>
        <v>427016</v>
      </c>
      <c r="U37" s="405">
        <f>雇用表!AS34</f>
        <v>34016</v>
      </c>
      <c r="V37" s="406">
        <f>雇用表!AS80</f>
        <v>31148</v>
      </c>
      <c r="W37" s="377">
        <f t="shared" si="7"/>
        <v>7.9659778556307029E-2</v>
      </c>
      <c r="X37" s="377">
        <f t="shared" si="8"/>
        <v>7.2943402589130152E-2</v>
      </c>
      <c r="Z37" s="214" t="s">
        <v>22</v>
      </c>
      <c r="AA37" s="39" t="s">
        <v>373</v>
      </c>
      <c r="AB37" s="411">
        <v>169086</v>
      </c>
      <c r="AC37" s="351">
        <v>34306</v>
      </c>
      <c r="AD37" s="351">
        <v>53653</v>
      </c>
      <c r="AE37" s="351">
        <v>30387</v>
      </c>
      <c r="AF37" s="351">
        <v>-1516</v>
      </c>
      <c r="AG37" s="333">
        <v>427016</v>
      </c>
      <c r="AH37" s="371">
        <f t="shared" si="9"/>
        <v>0.66956741667759523</v>
      </c>
      <c r="AI37" s="375">
        <f t="shared" si="10"/>
        <v>0.39597111115274369</v>
      </c>
      <c r="AK37" s="214" t="s">
        <v>22</v>
      </c>
      <c r="AL37" s="149" t="s">
        <v>373</v>
      </c>
      <c r="AM37" s="347">
        <f>取引基本表!AR34</f>
        <v>129355</v>
      </c>
      <c r="AN37" s="371">
        <f t="shared" si="6"/>
        <v>4.1543568960461748E-2</v>
      </c>
      <c r="AP37" s="214" t="s">
        <v>22</v>
      </c>
      <c r="AQ37" s="149" t="s">
        <v>373</v>
      </c>
      <c r="AR37" s="350">
        <f>取引基本表!AX34</f>
        <v>420082</v>
      </c>
      <c r="AS37" s="351">
        <f>取引基本表!AY34</f>
        <v>271828</v>
      </c>
      <c r="AT37" s="351">
        <f>ABS(取引基本表!BB34)</f>
        <v>264894</v>
      </c>
      <c r="AU37" s="352">
        <f t="shared" si="11"/>
        <v>6934</v>
      </c>
      <c r="AV37" s="375">
        <v>0.42821641302313979</v>
      </c>
      <c r="AW37" s="371">
        <v>0.57178358697686016</v>
      </c>
    </row>
    <row r="38" spans="1:49" x14ac:dyDescent="0.15">
      <c r="A38" s="214" t="s">
        <v>23</v>
      </c>
      <c r="B38" s="149" t="s">
        <v>191</v>
      </c>
      <c r="C38" s="369">
        <f t="shared" si="0"/>
        <v>0.27616293516884927</v>
      </c>
      <c r="D38" s="370">
        <f t="shared" si="1"/>
        <v>3.920217156374714E-2</v>
      </c>
      <c r="E38" s="370">
        <f t="shared" si="1"/>
        <v>4.2827117317199771E-2</v>
      </c>
      <c r="F38" s="370">
        <f t="shared" si="2"/>
        <v>0.50796041491163135</v>
      </c>
      <c r="G38" s="370">
        <f t="shared" si="2"/>
        <v>0.16816004220594116</v>
      </c>
      <c r="H38" s="371">
        <f t="shared" si="3"/>
        <v>1.978405886979525E-2</v>
      </c>
      <c r="K38" s="214" t="s">
        <v>23</v>
      </c>
      <c r="L38" s="149" t="s">
        <v>191</v>
      </c>
      <c r="M38" s="347">
        <f>取引基本表!AX35</f>
        <v>321944</v>
      </c>
      <c r="N38" s="331">
        <f>ABS(取引基本表!BB35)</f>
        <v>233035</v>
      </c>
      <c r="O38" s="375">
        <f t="shared" si="4"/>
        <v>0.72383706483115073</v>
      </c>
      <c r="P38" s="371">
        <f t="shared" si="5"/>
        <v>0.27616293516884927</v>
      </c>
      <c r="R38" s="214" t="s">
        <v>23</v>
      </c>
      <c r="S38" s="149" t="s">
        <v>191</v>
      </c>
      <c r="T38" s="329">
        <f>取引基本表!BD35</f>
        <v>117519</v>
      </c>
      <c r="U38" s="405">
        <f>雇用表!AS35</f>
        <v>4607</v>
      </c>
      <c r="V38" s="406">
        <f>雇用表!AS81</f>
        <v>5033</v>
      </c>
      <c r="W38" s="377">
        <f t="shared" si="7"/>
        <v>3.920217156374714E-2</v>
      </c>
      <c r="X38" s="377">
        <f t="shared" si="8"/>
        <v>4.2827117317199771E-2</v>
      </c>
      <c r="Z38" s="214" t="s">
        <v>23</v>
      </c>
      <c r="AA38" s="39" t="s">
        <v>191</v>
      </c>
      <c r="AB38" s="411">
        <v>19762</v>
      </c>
      <c r="AC38" s="351">
        <v>20089</v>
      </c>
      <c r="AD38" s="351">
        <v>16113</v>
      </c>
      <c r="AE38" s="351">
        <v>3731</v>
      </c>
      <c r="AF38" s="351">
        <v>0</v>
      </c>
      <c r="AG38" s="333">
        <v>117519</v>
      </c>
      <c r="AH38" s="371">
        <f t="shared" si="9"/>
        <v>0.50796041491163135</v>
      </c>
      <c r="AI38" s="375">
        <f t="shared" si="10"/>
        <v>0.16816004220594116</v>
      </c>
      <c r="AK38" s="214" t="s">
        <v>23</v>
      </c>
      <c r="AL38" s="149" t="s">
        <v>191</v>
      </c>
      <c r="AM38" s="347">
        <f>取引基本表!AR35</f>
        <v>61602</v>
      </c>
      <c r="AN38" s="371">
        <f t="shared" si="6"/>
        <v>1.978405886979525E-2</v>
      </c>
      <c r="AP38" s="214" t="s">
        <v>23</v>
      </c>
      <c r="AQ38" s="149" t="s">
        <v>191</v>
      </c>
      <c r="AR38" s="350">
        <f>取引基本表!AX35</f>
        <v>321944</v>
      </c>
      <c r="AS38" s="351">
        <f>取引基本表!AY35</f>
        <v>28610</v>
      </c>
      <c r="AT38" s="351">
        <f>ABS(取引基本表!BB35)</f>
        <v>233035</v>
      </c>
      <c r="AU38" s="352">
        <f t="shared" si="11"/>
        <v>-204425</v>
      </c>
      <c r="AV38" s="375">
        <v>0.57331716017527301</v>
      </c>
      <c r="AW38" s="371">
        <v>0.42668283982472699</v>
      </c>
    </row>
    <row r="39" spans="1:49" x14ac:dyDescent="0.15">
      <c r="A39" s="214" t="s">
        <v>24</v>
      </c>
      <c r="B39" s="149" t="s">
        <v>39</v>
      </c>
      <c r="C39" s="369">
        <f t="shared" si="0"/>
        <v>1</v>
      </c>
      <c r="D39" s="370">
        <f t="shared" si="1"/>
        <v>5.6748380723237117E-2</v>
      </c>
      <c r="E39" s="370">
        <f t="shared" si="1"/>
        <v>7.1033070690493069E-2</v>
      </c>
      <c r="F39" s="370">
        <f t="shared" si="2"/>
        <v>0.70432763167329249</v>
      </c>
      <c r="G39" s="370">
        <f t="shared" si="2"/>
        <v>0.35248448442068531</v>
      </c>
      <c r="H39" s="371">
        <f t="shared" si="3"/>
        <v>3.7835784153932967E-3</v>
      </c>
      <c r="K39" s="214" t="s">
        <v>24</v>
      </c>
      <c r="L39" s="149" t="s">
        <v>39</v>
      </c>
      <c r="M39" s="347">
        <f>取引基本表!AX36</f>
        <v>251038</v>
      </c>
      <c r="N39" s="331">
        <f>ABS(取引基本表!BB36)</f>
        <v>0</v>
      </c>
      <c r="O39" s="375">
        <f t="shared" si="4"/>
        <v>0</v>
      </c>
      <c r="P39" s="371">
        <f t="shared" si="5"/>
        <v>1</v>
      </c>
      <c r="R39" s="214" t="s">
        <v>24</v>
      </c>
      <c r="S39" s="149" t="s">
        <v>39</v>
      </c>
      <c r="T39" s="329">
        <f>取引基本表!BD36</f>
        <v>251038</v>
      </c>
      <c r="U39" s="405">
        <f>雇用表!AS36</f>
        <v>14246</v>
      </c>
      <c r="V39" s="406">
        <f>雇用表!AS82</f>
        <v>17832</v>
      </c>
      <c r="W39" s="377">
        <f t="shared" si="7"/>
        <v>5.6748380723237117E-2</v>
      </c>
      <c r="X39" s="377">
        <f t="shared" si="8"/>
        <v>7.1033070690493069E-2</v>
      </c>
      <c r="Z39" s="214" t="s">
        <v>24</v>
      </c>
      <c r="AA39" s="39" t="s">
        <v>39</v>
      </c>
      <c r="AB39" s="411">
        <v>88487</v>
      </c>
      <c r="AC39" s="351">
        <v>0</v>
      </c>
      <c r="AD39" s="351">
        <v>87924</v>
      </c>
      <c r="AE39" s="351">
        <v>402</v>
      </c>
      <c r="AF39" s="351">
        <v>0</v>
      </c>
      <c r="AG39" s="333">
        <v>251038</v>
      </c>
      <c r="AH39" s="371">
        <f t="shared" si="9"/>
        <v>0.70432763167329249</v>
      </c>
      <c r="AI39" s="375">
        <f t="shared" si="10"/>
        <v>0.35248448442068531</v>
      </c>
      <c r="AK39" s="214" t="s">
        <v>24</v>
      </c>
      <c r="AL39" s="149" t="s">
        <v>39</v>
      </c>
      <c r="AM39" s="347">
        <f>取引基本表!AR36</f>
        <v>11781</v>
      </c>
      <c r="AN39" s="371">
        <f t="shared" si="6"/>
        <v>3.7835784153932967E-3</v>
      </c>
      <c r="AP39" s="214" t="s">
        <v>24</v>
      </c>
      <c r="AQ39" s="149" t="s">
        <v>39</v>
      </c>
      <c r="AR39" s="350">
        <f>取引基本表!AX36</f>
        <v>251038</v>
      </c>
      <c r="AS39" s="351">
        <f>取引基本表!AY36</f>
        <v>0</v>
      </c>
      <c r="AT39" s="351">
        <f>ABS(取引基本表!BB36)</f>
        <v>0</v>
      </c>
      <c r="AU39" s="352">
        <f t="shared" si="11"/>
        <v>0</v>
      </c>
      <c r="AV39" s="375">
        <v>0</v>
      </c>
      <c r="AW39" s="371">
        <v>1</v>
      </c>
    </row>
    <row r="40" spans="1:49" x14ac:dyDescent="0.15">
      <c r="A40" s="214" t="s">
        <v>25</v>
      </c>
      <c r="B40" s="149" t="s">
        <v>40</v>
      </c>
      <c r="C40" s="369">
        <f t="shared" si="0"/>
        <v>0.8594947788612175</v>
      </c>
      <c r="D40" s="370">
        <f t="shared" si="1"/>
        <v>7.9831728955339729E-2</v>
      </c>
      <c r="E40" s="370">
        <f t="shared" si="1"/>
        <v>4.9600073301928491E-2</v>
      </c>
      <c r="F40" s="370">
        <f t="shared" si="2"/>
        <v>0.72756745394375155</v>
      </c>
      <c r="G40" s="370">
        <f t="shared" si="2"/>
        <v>0.52539426735800443</v>
      </c>
      <c r="H40" s="371">
        <f t="shared" si="3"/>
        <v>2.8625897198815951E-2</v>
      </c>
      <c r="K40" s="214" t="s">
        <v>25</v>
      </c>
      <c r="L40" s="149" t="s">
        <v>40</v>
      </c>
      <c r="M40" s="347">
        <f>取引基本表!AX37</f>
        <v>358734</v>
      </c>
      <c r="N40" s="331">
        <f>ABS(取引基本表!BB37)</f>
        <v>50404</v>
      </c>
      <c r="O40" s="375">
        <f t="shared" si="4"/>
        <v>0.1405052211387825</v>
      </c>
      <c r="P40" s="371">
        <f t="shared" si="5"/>
        <v>0.8594947788612175</v>
      </c>
      <c r="R40" s="214" t="s">
        <v>25</v>
      </c>
      <c r="S40" s="149" t="s">
        <v>40</v>
      </c>
      <c r="T40" s="329">
        <f>取引基本表!BD37</f>
        <v>371068</v>
      </c>
      <c r="U40" s="405">
        <f>雇用表!AS37</f>
        <v>29623</v>
      </c>
      <c r="V40" s="406">
        <f>雇用表!AS83</f>
        <v>18405</v>
      </c>
      <c r="W40" s="377">
        <f t="shared" si="7"/>
        <v>7.9831728955339729E-2</v>
      </c>
      <c r="X40" s="377">
        <f t="shared" si="8"/>
        <v>4.9600073301928491E-2</v>
      </c>
      <c r="Z40" s="214" t="s">
        <v>25</v>
      </c>
      <c r="AA40" s="39" t="s">
        <v>40</v>
      </c>
      <c r="AB40" s="411">
        <v>194957</v>
      </c>
      <c r="AC40" s="351">
        <v>8982</v>
      </c>
      <c r="AD40" s="351">
        <v>62469</v>
      </c>
      <c r="AE40" s="351">
        <v>4599</v>
      </c>
      <c r="AF40" s="351">
        <v>-1030</v>
      </c>
      <c r="AG40" s="333">
        <v>371068</v>
      </c>
      <c r="AH40" s="371">
        <f t="shared" si="9"/>
        <v>0.72756745394375155</v>
      </c>
      <c r="AI40" s="375">
        <f t="shared" si="10"/>
        <v>0.52539426735800443</v>
      </c>
      <c r="AK40" s="214" t="s">
        <v>25</v>
      </c>
      <c r="AL40" s="149" t="s">
        <v>40</v>
      </c>
      <c r="AM40" s="347">
        <f>取引基本表!AR37</f>
        <v>89133</v>
      </c>
      <c r="AN40" s="371">
        <f t="shared" si="6"/>
        <v>2.8625897198815951E-2</v>
      </c>
      <c r="AP40" s="214" t="s">
        <v>25</v>
      </c>
      <c r="AQ40" s="149" t="s">
        <v>40</v>
      </c>
      <c r="AR40" s="350">
        <f>取引基本表!AX37</f>
        <v>358734</v>
      </c>
      <c r="AS40" s="351">
        <f>取引基本表!AY37</f>
        <v>62738</v>
      </c>
      <c r="AT40" s="351">
        <f>ABS(取引基本表!BB37)</f>
        <v>50404</v>
      </c>
      <c r="AU40" s="352">
        <f t="shared" si="11"/>
        <v>12334</v>
      </c>
      <c r="AV40" s="375">
        <v>0.13187533136804414</v>
      </c>
      <c r="AW40" s="371">
        <v>0.86812466863195592</v>
      </c>
    </row>
    <row r="41" spans="1:49" x14ac:dyDescent="0.15">
      <c r="A41" s="214" t="s">
        <v>26</v>
      </c>
      <c r="B41" s="149" t="s">
        <v>274</v>
      </c>
      <c r="C41" s="369">
        <f t="shared" si="0"/>
        <v>0.99990471917963208</v>
      </c>
      <c r="D41" s="370">
        <f t="shared" si="1"/>
        <v>0.13408593365801039</v>
      </c>
      <c r="E41" s="370">
        <f t="shared" si="1"/>
        <v>0.12882910036962419</v>
      </c>
      <c r="F41" s="370">
        <f t="shared" si="2"/>
        <v>0.55239581515617808</v>
      </c>
      <c r="G41" s="370">
        <f t="shared" si="2"/>
        <v>0.44685264209908465</v>
      </c>
      <c r="H41" s="371">
        <f t="shared" si="3"/>
        <v>4.1570867506027356E-2</v>
      </c>
      <c r="K41" s="214" t="s">
        <v>26</v>
      </c>
      <c r="L41" s="149" t="s">
        <v>274</v>
      </c>
      <c r="M41" s="347">
        <f>取引基本表!AX38</f>
        <v>503774</v>
      </c>
      <c r="N41" s="331">
        <f>ABS(取引基本表!BB38)</f>
        <v>48</v>
      </c>
      <c r="O41" s="375">
        <f t="shared" si="4"/>
        <v>9.5280820367863372E-5</v>
      </c>
      <c r="P41" s="371">
        <f t="shared" si="5"/>
        <v>0.99990471917963208</v>
      </c>
      <c r="R41" s="214" t="s">
        <v>26</v>
      </c>
      <c r="S41" s="149" t="s">
        <v>274</v>
      </c>
      <c r="T41" s="329">
        <f>取引基本表!BD38</f>
        <v>504296</v>
      </c>
      <c r="U41" s="405">
        <f>雇用表!AS38</f>
        <v>67619</v>
      </c>
      <c r="V41" s="406">
        <f>雇用表!AS84</f>
        <v>64968</v>
      </c>
      <c r="W41" s="377">
        <f t="shared" si="7"/>
        <v>0.13408593365801039</v>
      </c>
      <c r="X41" s="377">
        <f t="shared" si="8"/>
        <v>0.12882910036962419</v>
      </c>
      <c r="Z41" s="214" t="s">
        <v>26</v>
      </c>
      <c r="AA41" s="39" t="s">
        <v>274</v>
      </c>
      <c r="AB41" s="411">
        <v>225346</v>
      </c>
      <c r="AC41" s="351">
        <v>19567</v>
      </c>
      <c r="AD41" s="351">
        <v>32882</v>
      </c>
      <c r="AE41" s="351">
        <v>7576</v>
      </c>
      <c r="AF41" s="351">
        <v>-6800</v>
      </c>
      <c r="AG41" s="333">
        <v>504296</v>
      </c>
      <c r="AH41" s="371">
        <f t="shared" si="9"/>
        <v>0.55239581515617808</v>
      </c>
      <c r="AI41" s="375">
        <f t="shared" si="10"/>
        <v>0.44685264209908465</v>
      </c>
      <c r="AK41" s="214" t="s">
        <v>26</v>
      </c>
      <c r="AL41" s="149" t="s">
        <v>274</v>
      </c>
      <c r="AM41" s="347">
        <f>取引基本表!AR38</f>
        <v>129440</v>
      </c>
      <c r="AN41" s="371">
        <f t="shared" si="6"/>
        <v>4.1570867506027356E-2</v>
      </c>
      <c r="AP41" s="214" t="s">
        <v>26</v>
      </c>
      <c r="AQ41" s="149" t="s">
        <v>274</v>
      </c>
      <c r="AR41" s="350">
        <f>取引基本表!AX38</f>
        <v>503774</v>
      </c>
      <c r="AS41" s="351">
        <f>取引基本表!AY38</f>
        <v>570</v>
      </c>
      <c r="AT41" s="351">
        <f>ABS(取引基本表!BB38)</f>
        <v>48</v>
      </c>
      <c r="AU41" s="352">
        <f t="shared" si="11"/>
        <v>522</v>
      </c>
      <c r="AV41" s="375">
        <v>5.6596812691101581E-5</v>
      </c>
      <c r="AW41" s="371">
        <v>0.9999434031873089</v>
      </c>
    </row>
    <row r="42" spans="1:49" x14ac:dyDescent="0.15">
      <c r="A42" s="214" t="s">
        <v>51</v>
      </c>
      <c r="B42" s="149" t="s">
        <v>363</v>
      </c>
      <c r="C42" s="369">
        <f t="shared" ref="C42:C47" si="12">P42</f>
        <v>0.63104308840742951</v>
      </c>
      <c r="D42" s="370">
        <f t="shared" ref="D42:E47" si="13">W42</f>
        <v>0.23200027651999586</v>
      </c>
      <c r="E42" s="370">
        <f t="shared" si="13"/>
        <v>0.19107531713387024</v>
      </c>
      <c r="F42" s="370">
        <f t="shared" ref="F42:G46" si="14">AH42</f>
        <v>0.56029864159552034</v>
      </c>
      <c r="G42" s="370">
        <f t="shared" si="14"/>
        <v>0.48778127268328092</v>
      </c>
      <c r="H42" s="371">
        <f t="shared" ref="H42:H47" si="15">AN42</f>
        <v>1.0655104073296274E-2</v>
      </c>
      <c r="K42" s="214" t="s">
        <v>51</v>
      </c>
      <c r="L42" s="149" t="s">
        <v>363</v>
      </c>
      <c r="M42" s="347">
        <f>取引基本表!AX39</f>
        <v>45279</v>
      </c>
      <c r="N42" s="331">
        <f>ABS(取引基本表!BB39)</f>
        <v>16706</v>
      </c>
      <c r="O42" s="375">
        <f t="shared" ref="O42:O47" si="16">N42/M42</f>
        <v>0.36895691159257049</v>
      </c>
      <c r="P42" s="371">
        <f t="shared" si="5"/>
        <v>0.63104308840742951</v>
      </c>
      <c r="R42" s="214" t="s">
        <v>51</v>
      </c>
      <c r="S42" s="149" t="s">
        <v>363</v>
      </c>
      <c r="T42" s="329">
        <f>取引基本表!BD39</f>
        <v>28931</v>
      </c>
      <c r="U42" s="405">
        <f>雇用表!AS39</f>
        <v>6712</v>
      </c>
      <c r="V42" s="406">
        <f>雇用表!AS85</f>
        <v>5528</v>
      </c>
      <c r="W42" s="377">
        <f t="shared" si="7"/>
        <v>0.23200027651999586</v>
      </c>
      <c r="X42" s="377">
        <f t="shared" si="8"/>
        <v>0.19107531713387024</v>
      </c>
      <c r="Z42" s="214" t="s">
        <v>51</v>
      </c>
      <c r="AA42" s="39" t="s">
        <v>363</v>
      </c>
      <c r="AB42" s="411">
        <v>14112</v>
      </c>
      <c r="AC42" s="351">
        <v>-161</v>
      </c>
      <c r="AD42" s="351">
        <v>1771</v>
      </c>
      <c r="AE42" s="351">
        <v>996</v>
      </c>
      <c r="AF42" s="351">
        <v>-508</v>
      </c>
      <c r="AG42" s="333">
        <v>28931</v>
      </c>
      <c r="AH42" s="371">
        <f t="shared" ref="AH42:AH47" si="17">SUM(AB42:AF42)/AG42</f>
        <v>0.56029864159552034</v>
      </c>
      <c r="AI42" s="375">
        <f t="shared" ref="AI42:AI47" si="18">AB42/AG42</f>
        <v>0.48778127268328092</v>
      </c>
      <c r="AK42" s="214" t="s">
        <v>51</v>
      </c>
      <c r="AL42" s="149" t="s">
        <v>363</v>
      </c>
      <c r="AM42" s="347">
        <f>取引基本表!AR39</f>
        <v>33177</v>
      </c>
      <c r="AN42" s="371">
        <f t="shared" si="6"/>
        <v>1.0655104073296274E-2</v>
      </c>
      <c r="AP42" s="214" t="s">
        <v>51</v>
      </c>
      <c r="AQ42" s="149" t="s">
        <v>363</v>
      </c>
      <c r="AR42" s="350">
        <f>取引基本表!AX39</f>
        <v>45279</v>
      </c>
      <c r="AS42" s="351">
        <f>取引基本表!AY39</f>
        <v>358</v>
      </c>
      <c r="AT42" s="351">
        <f>ABS(取引基本表!BB39)</f>
        <v>16706</v>
      </c>
      <c r="AU42" s="352">
        <f t="shared" si="11"/>
        <v>-16348</v>
      </c>
      <c r="AV42" s="375">
        <v>6.3071491241979305E-2</v>
      </c>
      <c r="AW42" s="371">
        <v>0.93692850875802069</v>
      </c>
    </row>
    <row r="43" spans="1:49" x14ac:dyDescent="0.15">
      <c r="A43" s="214" t="s">
        <v>192</v>
      </c>
      <c r="B43" s="149" t="s">
        <v>41</v>
      </c>
      <c r="C43" s="369">
        <f t="shared" si="12"/>
        <v>0.62059958859811692</v>
      </c>
      <c r="D43" s="370">
        <f t="shared" si="13"/>
        <v>0.12357626341216665</v>
      </c>
      <c r="E43" s="370">
        <f t="shared" si="13"/>
        <v>9.9504023114151852E-2</v>
      </c>
      <c r="F43" s="370">
        <f t="shared" si="14"/>
        <v>0.6240370889543333</v>
      </c>
      <c r="G43" s="370">
        <f t="shared" si="14"/>
        <v>0.36935703048307378</v>
      </c>
      <c r="H43" s="371">
        <f t="shared" si="15"/>
        <v>1.5056593096551102E-2</v>
      </c>
      <c r="K43" s="214" t="s">
        <v>192</v>
      </c>
      <c r="L43" s="149" t="s">
        <v>41</v>
      </c>
      <c r="M43" s="347">
        <f>取引基本表!AX40</f>
        <v>657751</v>
      </c>
      <c r="N43" s="331">
        <f>ABS(取引基本表!BB40)</f>
        <v>249551</v>
      </c>
      <c r="O43" s="375">
        <f t="shared" si="16"/>
        <v>0.37940041140188308</v>
      </c>
      <c r="P43" s="371">
        <f t="shared" si="5"/>
        <v>0.62059958859811692</v>
      </c>
      <c r="R43" s="214" t="s">
        <v>192</v>
      </c>
      <c r="S43" s="149" t="s">
        <v>41</v>
      </c>
      <c r="T43" s="329">
        <f>取引基本表!BD40</f>
        <v>466554</v>
      </c>
      <c r="U43" s="405">
        <f>雇用表!AS40</f>
        <v>57655</v>
      </c>
      <c r="V43" s="406">
        <f>雇用表!AS86</f>
        <v>46424</v>
      </c>
      <c r="W43" s="377">
        <f t="shared" si="7"/>
        <v>0.12357626341216665</v>
      </c>
      <c r="X43" s="377">
        <f t="shared" si="8"/>
        <v>9.9504023114151852E-2</v>
      </c>
      <c r="Z43" s="214" t="s">
        <v>192</v>
      </c>
      <c r="AA43" s="39" t="s">
        <v>41</v>
      </c>
      <c r="AB43" s="411">
        <v>172325</v>
      </c>
      <c r="AC43" s="351">
        <v>44162</v>
      </c>
      <c r="AD43" s="351">
        <v>50686</v>
      </c>
      <c r="AE43" s="351">
        <v>23997</v>
      </c>
      <c r="AF43" s="351">
        <v>-23</v>
      </c>
      <c r="AG43" s="333">
        <v>466554</v>
      </c>
      <c r="AH43" s="371">
        <f t="shared" si="17"/>
        <v>0.6240370889543333</v>
      </c>
      <c r="AI43" s="375">
        <f t="shared" si="18"/>
        <v>0.36935703048307378</v>
      </c>
      <c r="AK43" s="214" t="s">
        <v>192</v>
      </c>
      <c r="AL43" s="149" t="s">
        <v>41</v>
      </c>
      <c r="AM43" s="347">
        <f>取引基本表!AR40</f>
        <v>46882</v>
      </c>
      <c r="AN43" s="371">
        <f t="shared" si="6"/>
        <v>1.5056593096551102E-2</v>
      </c>
      <c r="AP43" s="214" t="s">
        <v>192</v>
      </c>
      <c r="AQ43" s="149" t="s">
        <v>41</v>
      </c>
      <c r="AR43" s="350">
        <f>取引基本表!AX40</f>
        <v>657751</v>
      </c>
      <c r="AS43" s="351">
        <f>取引基本表!AY40</f>
        <v>58354</v>
      </c>
      <c r="AT43" s="351">
        <f>ABS(取引基本表!BB40)</f>
        <v>249551</v>
      </c>
      <c r="AU43" s="352">
        <f t="shared" si="11"/>
        <v>-191197</v>
      </c>
      <c r="AV43" s="375">
        <v>0.35331229564204947</v>
      </c>
      <c r="AW43" s="371">
        <v>0.64668770435795053</v>
      </c>
    </row>
    <row r="44" spans="1:49" x14ac:dyDescent="0.15">
      <c r="A44" s="214" t="s">
        <v>203</v>
      </c>
      <c r="B44" s="149" t="s">
        <v>342</v>
      </c>
      <c r="C44" s="369">
        <f t="shared" si="12"/>
        <v>0.64669075076632776</v>
      </c>
      <c r="D44" s="370">
        <f t="shared" si="13"/>
        <v>0.15730632111521464</v>
      </c>
      <c r="E44" s="370">
        <f t="shared" si="13"/>
        <v>0.11255043442990414</v>
      </c>
      <c r="F44" s="370">
        <f t="shared" si="14"/>
        <v>0.52072668274875644</v>
      </c>
      <c r="G44" s="370">
        <f t="shared" si="14"/>
        <v>0.2706786499583716</v>
      </c>
      <c r="H44" s="371">
        <f t="shared" si="15"/>
        <v>0.11660878839741158</v>
      </c>
      <c r="K44" s="214" t="s">
        <v>203</v>
      </c>
      <c r="L44" s="149" t="s">
        <v>275</v>
      </c>
      <c r="M44" s="347">
        <f>取引基本表!AX41</f>
        <v>489673</v>
      </c>
      <c r="N44" s="331">
        <f>ABS(取引基本表!BB41)</f>
        <v>173006</v>
      </c>
      <c r="O44" s="375">
        <f t="shared" si="16"/>
        <v>0.35330924923367224</v>
      </c>
      <c r="P44" s="371">
        <f>1-O44</f>
        <v>0.64669075076632776</v>
      </c>
      <c r="R44" s="214" t="s">
        <v>203</v>
      </c>
      <c r="S44" s="149" t="s">
        <v>356</v>
      </c>
      <c r="T44" s="329">
        <f>取引基本表!BD41</f>
        <v>468430</v>
      </c>
      <c r="U44" s="405">
        <f>雇用表!AS41</f>
        <v>73687</v>
      </c>
      <c r="V44" s="406">
        <f>雇用表!AS87</f>
        <v>52722</v>
      </c>
      <c r="W44" s="377">
        <f t="shared" si="7"/>
        <v>0.15730632111521464</v>
      </c>
      <c r="X44" s="377">
        <f t="shared" si="8"/>
        <v>0.11255043442990414</v>
      </c>
      <c r="Z44" s="214" t="s">
        <v>203</v>
      </c>
      <c r="AA44" s="39" t="s">
        <v>42</v>
      </c>
      <c r="AB44" s="411">
        <v>126794</v>
      </c>
      <c r="AC44" s="351">
        <v>46239</v>
      </c>
      <c r="AD44" s="351">
        <v>43926</v>
      </c>
      <c r="AE44" s="351">
        <v>26966</v>
      </c>
      <c r="AF44" s="351">
        <v>-1</v>
      </c>
      <c r="AG44" s="333">
        <v>468430</v>
      </c>
      <c r="AH44" s="371">
        <f t="shared" si="17"/>
        <v>0.52072668274875644</v>
      </c>
      <c r="AI44" s="375">
        <f t="shared" si="18"/>
        <v>0.2706786499583716</v>
      </c>
      <c r="AK44" s="214" t="s">
        <v>203</v>
      </c>
      <c r="AL44" s="149" t="s">
        <v>42</v>
      </c>
      <c r="AM44" s="347">
        <f>取引基本表!AR41</f>
        <v>363087</v>
      </c>
      <c r="AN44" s="371">
        <f t="shared" si="6"/>
        <v>0.11660878839741158</v>
      </c>
      <c r="AP44" s="214" t="s">
        <v>198</v>
      </c>
      <c r="AQ44" s="149" t="s">
        <v>42</v>
      </c>
      <c r="AR44" s="350">
        <f>取引基本表!AX41</f>
        <v>489673</v>
      </c>
      <c r="AS44" s="351">
        <f>取引基本表!AY41</f>
        <v>151763</v>
      </c>
      <c r="AT44" s="351">
        <f>ABS(取引基本表!BB41)</f>
        <v>173006</v>
      </c>
      <c r="AU44" s="352">
        <f t="shared" si="11"/>
        <v>-21243</v>
      </c>
      <c r="AV44" s="375">
        <v>0.30843419542811235</v>
      </c>
      <c r="AW44" s="371">
        <v>0.69156580457188765</v>
      </c>
    </row>
    <row r="45" spans="1:49" x14ac:dyDescent="0.15">
      <c r="A45" s="214" t="s">
        <v>338</v>
      </c>
      <c r="B45" s="149" t="s">
        <v>276</v>
      </c>
      <c r="C45" s="369">
        <f t="shared" si="12"/>
        <v>1</v>
      </c>
      <c r="D45" s="370">
        <f t="shared" si="13"/>
        <v>0</v>
      </c>
      <c r="E45" s="370">
        <f t="shared" si="13"/>
        <v>0</v>
      </c>
      <c r="F45" s="370">
        <f t="shared" si="14"/>
        <v>0</v>
      </c>
      <c r="G45" s="370">
        <f t="shared" si="14"/>
        <v>0</v>
      </c>
      <c r="H45" s="371">
        <f t="shared" si="15"/>
        <v>0</v>
      </c>
      <c r="K45" s="214" t="s">
        <v>338</v>
      </c>
      <c r="L45" s="149" t="s">
        <v>276</v>
      </c>
      <c r="M45" s="347">
        <f>取引基本表!AX42</f>
        <v>18201</v>
      </c>
      <c r="N45" s="331">
        <f>ABS(取引基本表!BB42)</f>
        <v>0</v>
      </c>
      <c r="O45" s="375">
        <f t="shared" si="16"/>
        <v>0</v>
      </c>
      <c r="P45" s="371">
        <f>1-O45</f>
        <v>1</v>
      </c>
      <c r="R45" s="214" t="s">
        <v>338</v>
      </c>
      <c r="S45" s="149" t="s">
        <v>276</v>
      </c>
      <c r="T45" s="329">
        <f>取引基本表!BD42</f>
        <v>18201</v>
      </c>
      <c r="U45" s="405">
        <f>雇用表!AS42</f>
        <v>0</v>
      </c>
      <c r="V45" s="406">
        <f>雇用表!AS88</f>
        <v>0</v>
      </c>
      <c r="W45" s="377">
        <f t="shared" si="7"/>
        <v>0</v>
      </c>
      <c r="X45" s="377">
        <f t="shared" si="8"/>
        <v>0</v>
      </c>
      <c r="Z45" s="214" t="s">
        <v>338</v>
      </c>
      <c r="AA45" s="39" t="s">
        <v>276</v>
      </c>
      <c r="AB45" s="411">
        <v>0</v>
      </c>
      <c r="AC45" s="351">
        <v>0</v>
      </c>
      <c r="AD45" s="351">
        <v>0</v>
      </c>
      <c r="AE45" s="351">
        <v>0</v>
      </c>
      <c r="AF45" s="351">
        <v>0</v>
      </c>
      <c r="AG45" s="333">
        <v>18201</v>
      </c>
      <c r="AH45" s="371">
        <v>0</v>
      </c>
      <c r="AI45" s="375">
        <v>0</v>
      </c>
      <c r="AK45" s="214" t="s">
        <v>338</v>
      </c>
      <c r="AL45" s="149" t="s">
        <v>276</v>
      </c>
      <c r="AM45" s="347">
        <f>取引基本表!AR42</f>
        <v>0</v>
      </c>
      <c r="AN45" s="371">
        <f t="shared" si="6"/>
        <v>0</v>
      </c>
      <c r="AP45" s="214" t="s">
        <v>199</v>
      </c>
      <c r="AQ45" s="149" t="s">
        <v>276</v>
      </c>
      <c r="AR45" s="350">
        <f>取引基本表!AX42</f>
        <v>18201</v>
      </c>
      <c r="AS45" s="351">
        <f>取引基本表!AY42</f>
        <v>0</v>
      </c>
      <c r="AT45" s="351">
        <f>ABS(取引基本表!BB42)</f>
        <v>0</v>
      </c>
      <c r="AU45" s="352">
        <f t="shared" si="11"/>
        <v>0</v>
      </c>
      <c r="AV45" s="375">
        <v>0</v>
      </c>
      <c r="AW45" s="371">
        <v>1</v>
      </c>
    </row>
    <row r="46" spans="1:49" x14ac:dyDescent="0.15">
      <c r="A46" s="214" t="s">
        <v>339</v>
      </c>
      <c r="B46" s="149" t="s">
        <v>277</v>
      </c>
      <c r="C46" s="369">
        <f t="shared" si="12"/>
        <v>0.9523590920683499</v>
      </c>
      <c r="D46" s="370">
        <f t="shared" si="13"/>
        <v>5.552885898873405E-3</v>
      </c>
      <c r="E46" s="370">
        <f t="shared" si="13"/>
        <v>1.6017940092904054E-2</v>
      </c>
      <c r="F46" s="370">
        <f t="shared" si="14"/>
        <v>0.3134710876181323</v>
      </c>
      <c r="G46" s="370">
        <f t="shared" si="14"/>
        <v>9.2904052538843509E-3</v>
      </c>
      <c r="H46" s="371">
        <f t="shared" si="15"/>
        <v>3.275825467872984E-5</v>
      </c>
      <c r="K46" s="214" t="s">
        <v>339</v>
      </c>
      <c r="L46" s="149" t="s">
        <v>277</v>
      </c>
      <c r="M46" s="347">
        <f>取引基本表!AX43</f>
        <v>19605</v>
      </c>
      <c r="N46" s="331">
        <f>ABS(取引基本表!BB43)</f>
        <v>934</v>
      </c>
      <c r="O46" s="375">
        <f t="shared" si="16"/>
        <v>4.7640907931650087E-2</v>
      </c>
      <c r="P46" s="371">
        <f>1-O46</f>
        <v>0.9523590920683499</v>
      </c>
      <c r="R46" s="214" t="s">
        <v>339</v>
      </c>
      <c r="S46" s="149" t="s">
        <v>277</v>
      </c>
      <c r="T46" s="329">
        <f>取引基本表!BD43</f>
        <v>18729</v>
      </c>
      <c r="U46" s="405">
        <f>雇用表!AS43</f>
        <v>104</v>
      </c>
      <c r="V46" s="406">
        <f>雇用表!AS89</f>
        <v>300</v>
      </c>
      <c r="W46" s="377">
        <f t="shared" si="7"/>
        <v>5.552885898873405E-3</v>
      </c>
      <c r="X46" s="377">
        <f t="shared" si="8"/>
        <v>1.6017940092904054E-2</v>
      </c>
      <c r="Z46" s="214" t="s">
        <v>339</v>
      </c>
      <c r="AA46" s="39" t="s">
        <v>277</v>
      </c>
      <c r="AB46" s="411">
        <v>174</v>
      </c>
      <c r="AC46" s="351">
        <v>4854</v>
      </c>
      <c r="AD46" s="351">
        <v>673</v>
      </c>
      <c r="AE46" s="351">
        <v>240</v>
      </c>
      <c r="AF46" s="351">
        <v>-70</v>
      </c>
      <c r="AG46" s="333">
        <v>18729</v>
      </c>
      <c r="AH46" s="371">
        <f t="shared" si="17"/>
        <v>0.3134710876181323</v>
      </c>
      <c r="AI46" s="375">
        <f t="shared" si="18"/>
        <v>9.2904052538843509E-3</v>
      </c>
      <c r="AK46" s="214" t="s">
        <v>339</v>
      </c>
      <c r="AL46" s="149" t="s">
        <v>277</v>
      </c>
      <c r="AM46" s="347">
        <f>取引基本表!AR43</f>
        <v>102</v>
      </c>
      <c r="AN46" s="371">
        <f t="shared" si="6"/>
        <v>3.275825467872984E-5</v>
      </c>
      <c r="AP46" s="214" t="s">
        <v>200</v>
      </c>
      <c r="AQ46" s="149" t="s">
        <v>277</v>
      </c>
      <c r="AR46" s="350">
        <f>取引基本表!AX43</f>
        <v>19605</v>
      </c>
      <c r="AS46" s="351">
        <f>取引基本表!AY43</f>
        <v>58</v>
      </c>
      <c r="AT46" s="351">
        <f>ABS(取引基本表!BB43)</f>
        <v>934</v>
      </c>
      <c r="AU46" s="352">
        <f t="shared" si="11"/>
        <v>-876</v>
      </c>
      <c r="AV46" s="375">
        <v>6.99850635196259E-3</v>
      </c>
      <c r="AW46" s="371">
        <v>0.99300149364803736</v>
      </c>
    </row>
    <row r="47" spans="1:49" x14ac:dyDescent="0.15">
      <c r="A47" s="215" t="s">
        <v>344</v>
      </c>
      <c r="B47" s="216" t="s">
        <v>43</v>
      </c>
      <c r="C47" s="372">
        <f t="shared" si="12"/>
        <v>0.46786164393083407</v>
      </c>
      <c r="D47" s="373">
        <f t="shared" si="13"/>
        <v>5.5289104631778725E-2</v>
      </c>
      <c r="E47" s="373">
        <f t="shared" si="13"/>
        <v>4.6297221440055228E-2</v>
      </c>
      <c r="F47" s="373">
        <f>AH47</f>
        <v>0.45241141751681985</v>
      </c>
      <c r="G47" s="373">
        <f>AI47</f>
        <v>0.21497759441460212</v>
      </c>
      <c r="H47" s="374">
        <f t="shared" si="15"/>
        <v>1</v>
      </c>
      <c r="K47" s="215" t="s">
        <v>344</v>
      </c>
      <c r="L47" s="217" t="s">
        <v>43</v>
      </c>
      <c r="M47" s="348">
        <f>取引基本表!AX44</f>
        <v>11595646</v>
      </c>
      <c r="N47" s="349">
        <f>ABS(取引基本表!BB44)</f>
        <v>6170488</v>
      </c>
      <c r="O47" s="376">
        <f t="shared" si="16"/>
        <v>0.53213835606916593</v>
      </c>
      <c r="P47" s="374">
        <f>1-O47</f>
        <v>0.46786164393083407</v>
      </c>
      <c r="R47" s="215" t="s">
        <v>344</v>
      </c>
      <c r="S47" s="217" t="s">
        <v>43</v>
      </c>
      <c r="T47" s="330">
        <f>取引基本表!BD44</f>
        <v>11669858</v>
      </c>
      <c r="U47" s="407">
        <f>雇用表!AS44</f>
        <v>645216</v>
      </c>
      <c r="V47" s="408">
        <f>雇用表!AS90</f>
        <v>540282</v>
      </c>
      <c r="W47" s="378">
        <f t="shared" si="7"/>
        <v>5.5289104631778725E-2</v>
      </c>
      <c r="X47" s="378">
        <f t="shared" si="8"/>
        <v>4.6297221440055228E-2</v>
      </c>
      <c r="Z47" s="215" t="s">
        <v>344</v>
      </c>
      <c r="AA47" s="218" t="s">
        <v>43</v>
      </c>
      <c r="AB47" s="412">
        <v>2508758</v>
      </c>
      <c r="AC47" s="354">
        <v>1063496</v>
      </c>
      <c r="AD47" s="354">
        <v>1392104</v>
      </c>
      <c r="AE47" s="354">
        <v>340035</v>
      </c>
      <c r="AF47" s="354">
        <v>-24816</v>
      </c>
      <c r="AG47" s="334">
        <v>11669858</v>
      </c>
      <c r="AH47" s="374">
        <f t="shared" si="17"/>
        <v>0.45241141751681985</v>
      </c>
      <c r="AI47" s="376">
        <f t="shared" si="18"/>
        <v>0.21497759441460212</v>
      </c>
      <c r="AK47" s="215" t="s">
        <v>344</v>
      </c>
      <c r="AL47" s="217" t="s">
        <v>43</v>
      </c>
      <c r="AM47" s="348">
        <f>取引基本表!AR44</f>
        <v>3113719</v>
      </c>
      <c r="AN47" s="374">
        <f t="shared" si="6"/>
        <v>1</v>
      </c>
      <c r="AP47" s="215" t="s">
        <v>201</v>
      </c>
      <c r="AQ47" s="217" t="s">
        <v>43</v>
      </c>
      <c r="AR47" s="353">
        <f>取引基本表!AX44</f>
        <v>11595646</v>
      </c>
      <c r="AS47" s="354">
        <f>取引基本表!AY44</f>
        <v>6244700</v>
      </c>
      <c r="AT47" s="355">
        <f>ABS(取引基本表!BB44)</f>
        <v>6170488</v>
      </c>
      <c r="AU47" s="356">
        <f t="shared" si="11"/>
        <v>74212</v>
      </c>
      <c r="AV47" s="376">
        <v>0.41467476400433478</v>
      </c>
      <c r="AW47" s="374">
        <v>0.58532523599566522</v>
      </c>
    </row>
    <row r="48" spans="1:49" ht="13.5" x14ac:dyDescent="0.15">
      <c r="A48" s="47" t="s">
        <v>600</v>
      </c>
      <c r="K48" s="47" t="s">
        <v>600</v>
      </c>
      <c r="R48" s="47" t="s">
        <v>600</v>
      </c>
      <c r="Z48" s="47" t="s">
        <v>600</v>
      </c>
      <c r="AK48" s="47" t="s">
        <v>480</v>
      </c>
      <c r="AP48" s="47" t="s">
        <v>600</v>
      </c>
      <c r="AR48" s="220"/>
      <c r="AS48" s="220"/>
      <c r="AT48" s="220"/>
      <c r="AU48" s="220"/>
      <c r="AV48" s="219"/>
      <c r="AW48" s="219"/>
    </row>
    <row r="49" spans="43:49" x14ac:dyDescent="0.15">
      <c r="AQ49" s="39" t="s">
        <v>389</v>
      </c>
      <c r="AR49" s="220">
        <f>SUM(AR12:AR29)+AR45</f>
        <v>4396305</v>
      </c>
      <c r="AS49" s="220">
        <f>SUM(AS12:AS29)+AS45</f>
        <v>5255098</v>
      </c>
      <c r="AT49" s="220">
        <f>SUM(AT12:AT29)+AT45</f>
        <v>3766150</v>
      </c>
      <c r="AU49" s="220">
        <f>SUM(AU12:AU29)+AU45</f>
        <v>1488948</v>
      </c>
      <c r="AV49" s="219">
        <f>AT49/AR49</f>
        <v>0.85666258369244175</v>
      </c>
      <c r="AW49" s="219">
        <f>1-AV49</f>
        <v>0.14333741630755825</v>
      </c>
    </row>
    <row r="50" spans="43:49" x14ac:dyDescent="0.15">
      <c r="AQ50" s="39" t="s">
        <v>390</v>
      </c>
      <c r="AR50" s="220">
        <f>SUM(AR8:AR11)+SUM(AR30:AR44)+AR46</f>
        <v>7199341</v>
      </c>
      <c r="AS50" s="220">
        <f>SUM(AS8:AS11)+SUM(AS30:AS44)+AS46</f>
        <v>989602</v>
      </c>
      <c r="AT50" s="220">
        <f>SUM(AT8:AT11)+SUM(AT30:AT44)+AT46</f>
        <v>2404338</v>
      </c>
      <c r="AU50" s="220">
        <f>SUM(AU8:AU11)+SUM(AU30:AU44)+AU46</f>
        <v>-1414736</v>
      </c>
      <c r="AV50" s="219">
        <f>AT50/AR50</f>
        <v>0.33396640053582682</v>
      </c>
      <c r="AW50" s="219">
        <f>1-AV50</f>
        <v>0.66603359946417318</v>
      </c>
    </row>
    <row r="51" spans="43:49" x14ac:dyDescent="0.15">
      <c r="AR51" s="221"/>
      <c r="AS51" s="221"/>
      <c r="AT51" s="221"/>
      <c r="AU51" s="221"/>
    </row>
    <row r="52" spans="43:49" x14ac:dyDescent="0.15">
      <c r="AR52" s="221" t="s">
        <v>391</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6"/>
  <sheetViews>
    <sheetView zoomScaleNormal="100" workbookViewId="0">
      <pane xSplit="2" ySplit="4" topLeftCell="BI37" activePane="bottomRight" state="frozen"/>
      <selection activeCell="F63" sqref="F63"/>
      <selection pane="topRight" activeCell="F63" sqref="F63"/>
      <selection pane="bottomLeft" activeCell="F63" sqref="F63"/>
      <selection pane="bottomRight" activeCell="BN45" sqref="BN45"/>
    </sheetView>
  </sheetViews>
  <sheetFormatPr defaultRowHeight="13.5" x14ac:dyDescent="0.15"/>
  <cols>
    <col min="1" max="1" width="3.875" style="424" customWidth="1"/>
    <col min="2" max="2" width="21" style="424" customWidth="1"/>
    <col min="3" max="41" width="9.25" style="424" bestFit="1" customWidth="1"/>
    <col min="42" max="42" width="10" style="424" bestFit="1" customWidth="1"/>
    <col min="43" max="43" width="9.25" style="424" bestFit="1" customWidth="1"/>
    <col min="44" max="44" width="10" style="424" bestFit="1" customWidth="1"/>
    <col min="45" max="48" width="9.25" style="424" bestFit="1" customWidth="1"/>
    <col min="49" max="50" width="10" style="424" bestFit="1" customWidth="1"/>
    <col min="51" max="51" width="9.25" style="424" bestFit="1" customWidth="1"/>
    <col min="52" max="53" width="10" style="424" bestFit="1" customWidth="1"/>
    <col min="54" max="54" width="10.625" style="424" bestFit="1" customWidth="1"/>
    <col min="55" max="55" width="9.625" style="424" bestFit="1" customWidth="1"/>
    <col min="56" max="56" width="11.125" style="424" bestFit="1" customWidth="1"/>
    <col min="57" max="57" width="5.75" style="424" customWidth="1"/>
    <col min="58" max="58" width="7" style="424" customWidth="1"/>
    <col min="59" max="59" width="3.625" style="424" customWidth="1"/>
    <col min="60" max="60" width="19.5" style="424" customWidth="1"/>
    <col min="61" max="61" width="11" style="424" customWidth="1"/>
    <col min="62" max="62" width="9.875" style="424" bestFit="1" customWidth="1"/>
    <col min="63" max="63" width="9.125" style="424" bestFit="1" customWidth="1"/>
    <col min="64" max="64" width="10" style="424" customWidth="1"/>
    <col min="65" max="65" width="3.875" style="424" customWidth="1"/>
    <col min="66" max="66" width="3.75" style="424" customWidth="1"/>
    <col min="67" max="67" width="20.125" style="424" customWidth="1"/>
    <col min="68" max="68" width="9.375" style="424" bestFit="1" customWidth="1"/>
    <col min="69" max="69" width="9.875" style="424" bestFit="1" customWidth="1"/>
    <col min="70" max="70" width="10.5" style="424" bestFit="1" customWidth="1"/>
    <col min="71" max="71" width="3.875" style="424" customWidth="1"/>
    <col min="72" max="256" width="9" style="424"/>
    <col min="257" max="257" width="3.875" style="424" customWidth="1"/>
    <col min="258" max="258" width="21" style="424" customWidth="1"/>
    <col min="259" max="297" width="9.25" style="424" bestFit="1" customWidth="1"/>
    <col min="298" max="298" width="10" style="424" bestFit="1" customWidth="1"/>
    <col min="299" max="299" width="9.25" style="424" bestFit="1" customWidth="1"/>
    <col min="300" max="300" width="10" style="424" bestFit="1" customWidth="1"/>
    <col min="301" max="304" width="9.25" style="424" bestFit="1" customWidth="1"/>
    <col min="305" max="306" width="10" style="424" bestFit="1" customWidth="1"/>
    <col min="307" max="307" width="9.25" style="424" bestFit="1" customWidth="1"/>
    <col min="308" max="309" width="10" style="424" bestFit="1" customWidth="1"/>
    <col min="310" max="310" width="10.625" style="424" bestFit="1" customWidth="1"/>
    <col min="311" max="311" width="9.625" style="424" bestFit="1" customWidth="1"/>
    <col min="312" max="312" width="11.125" style="424" bestFit="1" customWidth="1"/>
    <col min="313" max="313" width="5.75" style="424" customWidth="1"/>
    <col min="314" max="314" width="7" style="424" customWidth="1"/>
    <col min="315" max="315" width="3.625" style="424" customWidth="1"/>
    <col min="316" max="316" width="19.5" style="424" customWidth="1"/>
    <col min="317" max="317" width="11" style="424" customWidth="1"/>
    <col min="318" max="318" width="9.875" style="424" bestFit="1" customWidth="1"/>
    <col min="319" max="319" width="9.125" style="424" bestFit="1" customWidth="1"/>
    <col min="320" max="320" width="10" style="424" customWidth="1"/>
    <col min="321" max="321" width="3.875" style="424" customWidth="1"/>
    <col min="322" max="322" width="3.75" style="424" customWidth="1"/>
    <col min="323" max="323" width="20.125" style="424" customWidth="1"/>
    <col min="324" max="324" width="9.375" style="424" bestFit="1" customWidth="1"/>
    <col min="325" max="325" width="9.875" style="424" bestFit="1" customWidth="1"/>
    <col min="326" max="326" width="10.5" style="424" bestFit="1" customWidth="1"/>
    <col min="327" max="327" width="3.875" style="424" customWidth="1"/>
    <col min="328" max="512" width="9" style="424"/>
    <col min="513" max="513" width="3.875" style="424" customWidth="1"/>
    <col min="514" max="514" width="21" style="424" customWidth="1"/>
    <col min="515" max="553" width="9.25" style="424" bestFit="1" customWidth="1"/>
    <col min="554" max="554" width="10" style="424" bestFit="1" customWidth="1"/>
    <col min="555" max="555" width="9.25" style="424" bestFit="1" customWidth="1"/>
    <col min="556" max="556" width="10" style="424" bestFit="1" customWidth="1"/>
    <col min="557" max="560" width="9.25" style="424" bestFit="1" customWidth="1"/>
    <col min="561" max="562" width="10" style="424" bestFit="1" customWidth="1"/>
    <col min="563" max="563" width="9.25" style="424" bestFit="1" customWidth="1"/>
    <col min="564" max="565" width="10" style="424" bestFit="1" customWidth="1"/>
    <col min="566" max="566" width="10.625" style="424" bestFit="1" customWidth="1"/>
    <col min="567" max="567" width="9.625" style="424" bestFit="1" customWidth="1"/>
    <col min="568" max="568" width="11.125" style="424" bestFit="1" customWidth="1"/>
    <col min="569" max="569" width="5.75" style="424" customWidth="1"/>
    <col min="570" max="570" width="7" style="424" customWidth="1"/>
    <col min="571" max="571" width="3.625" style="424" customWidth="1"/>
    <col min="572" max="572" width="19.5" style="424" customWidth="1"/>
    <col min="573" max="573" width="11" style="424" customWidth="1"/>
    <col min="574" max="574" width="9.875" style="424" bestFit="1" customWidth="1"/>
    <col min="575" max="575" width="9.125" style="424" bestFit="1" customWidth="1"/>
    <col min="576" max="576" width="10" style="424" customWidth="1"/>
    <col min="577" max="577" width="3.875" style="424" customWidth="1"/>
    <col min="578" max="578" width="3.75" style="424" customWidth="1"/>
    <col min="579" max="579" width="20.125" style="424" customWidth="1"/>
    <col min="580" max="580" width="9.375" style="424" bestFit="1" customWidth="1"/>
    <col min="581" max="581" width="9.875" style="424" bestFit="1" customWidth="1"/>
    <col min="582" max="582" width="10.5" style="424" bestFit="1" customWidth="1"/>
    <col min="583" max="583" width="3.875" style="424" customWidth="1"/>
    <col min="584" max="768" width="9" style="424"/>
    <col min="769" max="769" width="3.875" style="424" customWidth="1"/>
    <col min="770" max="770" width="21" style="424" customWidth="1"/>
    <col min="771" max="809" width="9.25" style="424" bestFit="1" customWidth="1"/>
    <col min="810" max="810" width="10" style="424" bestFit="1" customWidth="1"/>
    <col min="811" max="811" width="9.25" style="424" bestFit="1" customWidth="1"/>
    <col min="812" max="812" width="10" style="424" bestFit="1" customWidth="1"/>
    <col min="813" max="816" width="9.25" style="424" bestFit="1" customWidth="1"/>
    <col min="817" max="818" width="10" style="424" bestFit="1" customWidth="1"/>
    <col min="819" max="819" width="9.25" style="424" bestFit="1" customWidth="1"/>
    <col min="820" max="821" width="10" style="424" bestFit="1" customWidth="1"/>
    <col min="822" max="822" width="10.625" style="424" bestFit="1" customWidth="1"/>
    <col min="823" max="823" width="9.625" style="424" bestFit="1" customWidth="1"/>
    <col min="824" max="824" width="11.125" style="424" bestFit="1" customWidth="1"/>
    <col min="825" max="825" width="5.75" style="424" customWidth="1"/>
    <col min="826" max="826" width="7" style="424" customWidth="1"/>
    <col min="827" max="827" width="3.625" style="424" customWidth="1"/>
    <col min="828" max="828" width="19.5" style="424" customWidth="1"/>
    <col min="829" max="829" width="11" style="424" customWidth="1"/>
    <col min="830" max="830" width="9.875" style="424" bestFit="1" customWidth="1"/>
    <col min="831" max="831" width="9.125" style="424" bestFit="1" customWidth="1"/>
    <col min="832" max="832" width="10" style="424" customWidth="1"/>
    <col min="833" max="833" width="3.875" style="424" customWidth="1"/>
    <col min="834" max="834" width="3.75" style="424" customWidth="1"/>
    <col min="835" max="835" width="20.125" style="424" customWidth="1"/>
    <col min="836" max="836" width="9.375" style="424" bestFit="1" customWidth="1"/>
    <col min="837" max="837" width="9.875" style="424" bestFit="1" customWidth="1"/>
    <col min="838" max="838" width="10.5" style="424" bestFit="1" customWidth="1"/>
    <col min="839" max="839" width="3.875" style="424" customWidth="1"/>
    <col min="840" max="1024" width="9" style="424"/>
    <col min="1025" max="1025" width="3.875" style="424" customWidth="1"/>
    <col min="1026" max="1026" width="21" style="424" customWidth="1"/>
    <col min="1027" max="1065" width="9.25" style="424" bestFit="1" customWidth="1"/>
    <col min="1066" max="1066" width="10" style="424" bestFit="1" customWidth="1"/>
    <col min="1067" max="1067" width="9.25" style="424" bestFit="1" customWidth="1"/>
    <col min="1068" max="1068" width="10" style="424" bestFit="1" customWidth="1"/>
    <col min="1069" max="1072" width="9.25" style="424" bestFit="1" customWidth="1"/>
    <col min="1073" max="1074" width="10" style="424" bestFit="1" customWidth="1"/>
    <col min="1075" max="1075" width="9.25" style="424" bestFit="1" customWidth="1"/>
    <col min="1076" max="1077" width="10" style="424" bestFit="1" customWidth="1"/>
    <col min="1078" max="1078" width="10.625" style="424" bestFit="1" customWidth="1"/>
    <col min="1079" max="1079" width="9.625" style="424" bestFit="1" customWidth="1"/>
    <col min="1080" max="1080" width="11.125" style="424" bestFit="1" customWidth="1"/>
    <col min="1081" max="1081" width="5.75" style="424" customWidth="1"/>
    <col min="1082" max="1082" width="7" style="424" customWidth="1"/>
    <col min="1083" max="1083" width="3.625" style="424" customWidth="1"/>
    <col min="1084" max="1084" width="19.5" style="424" customWidth="1"/>
    <col min="1085" max="1085" width="11" style="424" customWidth="1"/>
    <col min="1086" max="1086" width="9.875" style="424" bestFit="1" customWidth="1"/>
    <col min="1087" max="1087" width="9.125" style="424" bestFit="1" customWidth="1"/>
    <col min="1088" max="1088" width="10" style="424" customWidth="1"/>
    <col min="1089" max="1089" width="3.875" style="424" customWidth="1"/>
    <col min="1090" max="1090" width="3.75" style="424" customWidth="1"/>
    <col min="1091" max="1091" width="20.125" style="424" customWidth="1"/>
    <col min="1092" max="1092" width="9.375" style="424" bestFit="1" customWidth="1"/>
    <col min="1093" max="1093" width="9.875" style="424" bestFit="1" customWidth="1"/>
    <col min="1094" max="1094" width="10.5" style="424" bestFit="1" customWidth="1"/>
    <col min="1095" max="1095" width="3.875" style="424" customWidth="1"/>
    <col min="1096" max="1280" width="9" style="424"/>
    <col min="1281" max="1281" width="3.875" style="424" customWidth="1"/>
    <col min="1282" max="1282" width="21" style="424" customWidth="1"/>
    <col min="1283" max="1321" width="9.25" style="424" bestFit="1" customWidth="1"/>
    <col min="1322" max="1322" width="10" style="424" bestFit="1" customWidth="1"/>
    <col min="1323" max="1323" width="9.25" style="424" bestFit="1" customWidth="1"/>
    <col min="1324" max="1324" width="10" style="424" bestFit="1" customWidth="1"/>
    <col min="1325" max="1328" width="9.25" style="424" bestFit="1" customWidth="1"/>
    <col min="1329" max="1330" width="10" style="424" bestFit="1" customWidth="1"/>
    <col min="1331" max="1331" width="9.25" style="424" bestFit="1" customWidth="1"/>
    <col min="1332" max="1333" width="10" style="424" bestFit="1" customWidth="1"/>
    <col min="1334" max="1334" width="10.625" style="424" bestFit="1" customWidth="1"/>
    <col min="1335" max="1335" width="9.625" style="424" bestFit="1" customWidth="1"/>
    <col min="1336" max="1336" width="11.125" style="424" bestFit="1" customWidth="1"/>
    <col min="1337" max="1337" width="5.75" style="424" customWidth="1"/>
    <col min="1338" max="1338" width="7" style="424" customWidth="1"/>
    <col min="1339" max="1339" width="3.625" style="424" customWidth="1"/>
    <col min="1340" max="1340" width="19.5" style="424" customWidth="1"/>
    <col min="1341" max="1341" width="11" style="424" customWidth="1"/>
    <col min="1342" max="1342" width="9.875" style="424" bestFit="1" customWidth="1"/>
    <col min="1343" max="1343" width="9.125" style="424" bestFit="1" customWidth="1"/>
    <col min="1344" max="1344" width="10" style="424" customWidth="1"/>
    <col min="1345" max="1345" width="3.875" style="424" customWidth="1"/>
    <col min="1346" max="1346" width="3.75" style="424" customWidth="1"/>
    <col min="1347" max="1347" width="20.125" style="424" customWidth="1"/>
    <col min="1348" max="1348" width="9.375" style="424" bestFit="1" customWidth="1"/>
    <col min="1349" max="1349" width="9.875" style="424" bestFit="1" customWidth="1"/>
    <col min="1350" max="1350" width="10.5" style="424" bestFit="1" customWidth="1"/>
    <col min="1351" max="1351" width="3.875" style="424" customWidth="1"/>
    <col min="1352" max="1536" width="9" style="424"/>
    <col min="1537" max="1537" width="3.875" style="424" customWidth="1"/>
    <col min="1538" max="1538" width="21" style="424" customWidth="1"/>
    <col min="1539" max="1577" width="9.25" style="424" bestFit="1" customWidth="1"/>
    <col min="1578" max="1578" width="10" style="424" bestFit="1" customWidth="1"/>
    <col min="1579" max="1579" width="9.25" style="424" bestFit="1" customWidth="1"/>
    <col min="1580" max="1580" width="10" style="424" bestFit="1" customWidth="1"/>
    <col min="1581" max="1584" width="9.25" style="424" bestFit="1" customWidth="1"/>
    <col min="1585" max="1586" width="10" style="424" bestFit="1" customWidth="1"/>
    <col min="1587" max="1587" width="9.25" style="424" bestFit="1" customWidth="1"/>
    <col min="1588" max="1589" width="10" style="424" bestFit="1" customWidth="1"/>
    <col min="1590" max="1590" width="10.625" style="424" bestFit="1" customWidth="1"/>
    <col min="1591" max="1591" width="9.625" style="424" bestFit="1" customWidth="1"/>
    <col min="1592" max="1592" width="11.125" style="424" bestFit="1" customWidth="1"/>
    <col min="1593" max="1593" width="5.75" style="424" customWidth="1"/>
    <col min="1594" max="1594" width="7" style="424" customWidth="1"/>
    <col min="1595" max="1595" width="3.625" style="424" customWidth="1"/>
    <col min="1596" max="1596" width="19.5" style="424" customWidth="1"/>
    <col min="1597" max="1597" width="11" style="424" customWidth="1"/>
    <col min="1598" max="1598" width="9.875" style="424" bestFit="1" customWidth="1"/>
    <col min="1599" max="1599" width="9.125" style="424" bestFit="1" customWidth="1"/>
    <col min="1600" max="1600" width="10" style="424" customWidth="1"/>
    <col min="1601" max="1601" width="3.875" style="424" customWidth="1"/>
    <col min="1602" max="1602" width="3.75" style="424" customWidth="1"/>
    <col min="1603" max="1603" width="20.125" style="424" customWidth="1"/>
    <col min="1604" max="1604" width="9.375" style="424" bestFit="1" customWidth="1"/>
    <col min="1605" max="1605" width="9.875" style="424" bestFit="1" customWidth="1"/>
    <col min="1606" max="1606" width="10.5" style="424" bestFit="1" customWidth="1"/>
    <col min="1607" max="1607" width="3.875" style="424" customWidth="1"/>
    <col min="1608" max="1792" width="9" style="424"/>
    <col min="1793" max="1793" width="3.875" style="424" customWidth="1"/>
    <col min="1794" max="1794" width="21" style="424" customWidth="1"/>
    <col min="1795" max="1833" width="9.25" style="424" bestFit="1" customWidth="1"/>
    <col min="1834" max="1834" width="10" style="424" bestFit="1" customWidth="1"/>
    <col min="1835" max="1835" width="9.25" style="424" bestFit="1" customWidth="1"/>
    <col min="1836" max="1836" width="10" style="424" bestFit="1" customWidth="1"/>
    <col min="1837" max="1840" width="9.25" style="424" bestFit="1" customWidth="1"/>
    <col min="1841" max="1842" width="10" style="424" bestFit="1" customWidth="1"/>
    <col min="1843" max="1843" width="9.25" style="424" bestFit="1" customWidth="1"/>
    <col min="1844" max="1845" width="10" style="424" bestFit="1" customWidth="1"/>
    <col min="1846" max="1846" width="10.625" style="424" bestFit="1" customWidth="1"/>
    <col min="1847" max="1847" width="9.625" style="424" bestFit="1" customWidth="1"/>
    <col min="1848" max="1848" width="11.125" style="424" bestFit="1" customWidth="1"/>
    <col min="1849" max="1849" width="5.75" style="424" customWidth="1"/>
    <col min="1850" max="1850" width="7" style="424" customWidth="1"/>
    <col min="1851" max="1851" width="3.625" style="424" customWidth="1"/>
    <col min="1852" max="1852" width="19.5" style="424" customWidth="1"/>
    <col min="1853" max="1853" width="11" style="424" customWidth="1"/>
    <col min="1854" max="1854" width="9.875" style="424" bestFit="1" customWidth="1"/>
    <col min="1855" max="1855" width="9.125" style="424" bestFit="1" customWidth="1"/>
    <col min="1856" max="1856" width="10" style="424" customWidth="1"/>
    <col min="1857" max="1857" width="3.875" style="424" customWidth="1"/>
    <col min="1858" max="1858" width="3.75" style="424" customWidth="1"/>
    <col min="1859" max="1859" width="20.125" style="424" customWidth="1"/>
    <col min="1860" max="1860" width="9.375" style="424" bestFit="1" customWidth="1"/>
    <col min="1861" max="1861" width="9.875" style="424" bestFit="1" customWidth="1"/>
    <col min="1862" max="1862" width="10.5" style="424" bestFit="1" customWidth="1"/>
    <col min="1863" max="1863" width="3.875" style="424" customWidth="1"/>
    <col min="1864" max="2048" width="9" style="424"/>
    <col min="2049" max="2049" width="3.875" style="424" customWidth="1"/>
    <col min="2050" max="2050" width="21" style="424" customWidth="1"/>
    <col min="2051" max="2089" width="9.25" style="424" bestFit="1" customWidth="1"/>
    <col min="2090" max="2090" width="10" style="424" bestFit="1" customWidth="1"/>
    <col min="2091" max="2091" width="9.25" style="424" bestFit="1" customWidth="1"/>
    <col min="2092" max="2092" width="10" style="424" bestFit="1" customWidth="1"/>
    <col min="2093" max="2096" width="9.25" style="424" bestFit="1" customWidth="1"/>
    <col min="2097" max="2098" width="10" style="424" bestFit="1" customWidth="1"/>
    <col min="2099" max="2099" width="9.25" style="424" bestFit="1" customWidth="1"/>
    <col min="2100" max="2101" width="10" style="424" bestFit="1" customWidth="1"/>
    <col min="2102" max="2102" width="10.625" style="424" bestFit="1" customWidth="1"/>
    <col min="2103" max="2103" width="9.625" style="424" bestFit="1" customWidth="1"/>
    <col min="2104" max="2104" width="11.125" style="424" bestFit="1" customWidth="1"/>
    <col min="2105" max="2105" width="5.75" style="424" customWidth="1"/>
    <col min="2106" max="2106" width="7" style="424" customWidth="1"/>
    <col min="2107" max="2107" width="3.625" style="424" customWidth="1"/>
    <col min="2108" max="2108" width="19.5" style="424" customWidth="1"/>
    <col min="2109" max="2109" width="11" style="424" customWidth="1"/>
    <col min="2110" max="2110" width="9.875" style="424" bestFit="1" customWidth="1"/>
    <col min="2111" max="2111" width="9.125" style="424" bestFit="1" customWidth="1"/>
    <col min="2112" max="2112" width="10" style="424" customWidth="1"/>
    <col min="2113" max="2113" width="3.875" style="424" customWidth="1"/>
    <col min="2114" max="2114" width="3.75" style="424" customWidth="1"/>
    <col min="2115" max="2115" width="20.125" style="424" customWidth="1"/>
    <col min="2116" max="2116" width="9.375" style="424" bestFit="1" customWidth="1"/>
    <col min="2117" max="2117" width="9.875" style="424" bestFit="1" customWidth="1"/>
    <col min="2118" max="2118" width="10.5" style="424" bestFit="1" customWidth="1"/>
    <col min="2119" max="2119" width="3.875" style="424" customWidth="1"/>
    <col min="2120" max="2304" width="9" style="424"/>
    <col min="2305" max="2305" width="3.875" style="424" customWidth="1"/>
    <col min="2306" max="2306" width="21" style="424" customWidth="1"/>
    <col min="2307" max="2345" width="9.25" style="424" bestFit="1" customWidth="1"/>
    <col min="2346" max="2346" width="10" style="424" bestFit="1" customWidth="1"/>
    <col min="2347" max="2347" width="9.25" style="424" bestFit="1" customWidth="1"/>
    <col min="2348" max="2348" width="10" style="424" bestFit="1" customWidth="1"/>
    <col min="2349" max="2352" width="9.25" style="424" bestFit="1" customWidth="1"/>
    <col min="2353" max="2354" width="10" style="424" bestFit="1" customWidth="1"/>
    <col min="2355" max="2355" width="9.25" style="424" bestFit="1" customWidth="1"/>
    <col min="2356" max="2357" width="10" style="424" bestFit="1" customWidth="1"/>
    <col min="2358" max="2358" width="10.625" style="424" bestFit="1" customWidth="1"/>
    <col min="2359" max="2359" width="9.625" style="424" bestFit="1" customWidth="1"/>
    <col min="2360" max="2360" width="11.125" style="424" bestFit="1" customWidth="1"/>
    <col min="2361" max="2361" width="5.75" style="424" customWidth="1"/>
    <col min="2362" max="2362" width="7" style="424" customWidth="1"/>
    <col min="2363" max="2363" width="3.625" style="424" customWidth="1"/>
    <col min="2364" max="2364" width="19.5" style="424" customWidth="1"/>
    <col min="2365" max="2365" width="11" style="424" customWidth="1"/>
    <col min="2366" max="2366" width="9.875" style="424" bestFit="1" customWidth="1"/>
    <col min="2367" max="2367" width="9.125" style="424" bestFit="1" customWidth="1"/>
    <col min="2368" max="2368" width="10" style="424" customWidth="1"/>
    <col min="2369" max="2369" width="3.875" style="424" customWidth="1"/>
    <col min="2370" max="2370" width="3.75" style="424" customWidth="1"/>
    <col min="2371" max="2371" width="20.125" style="424" customWidth="1"/>
    <col min="2372" max="2372" width="9.375" style="424" bestFit="1" customWidth="1"/>
    <col min="2373" max="2373" width="9.875" style="424" bestFit="1" customWidth="1"/>
    <col min="2374" max="2374" width="10.5" style="424" bestFit="1" customWidth="1"/>
    <col min="2375" max="2375" width="3.875" style="424" customWidth="1"/>
    <col min="2376" max="2560" width="9" style="424"/>
    <col min="2561" max="2561" width="3.875" style="424" customWidth="1"/>
    <col min="2562" max="2562" width="21" style="424" customWidth="1"/>
    <col min="2563" max="2601" width="9.25" style="424" bestFit="1" customWidth="1"/>
    <col min="2602" max="2602" width="10" style="424" bestFit="1" customWidth="1"/>
    <col min="2603" max="2603" width="9.25" style="424" bestFit="1" customWidth="1"/>
    <col min="2604" max="2604" width="10" style="424" bestFit="1" customWidth="1"/>
    <col min="2605" max="2608" width="9.25" style="424" bestFit="1" customWidth="1"/>
    <col min="2609" max="2610" width="10" style="424" bestFit="1" customWidth="1"/>
    <col min="2611" max="2611" width="9.25" style="424" bestFit="1" customWidth="1"/>
    <col min="2612" max="2613" width="10" style="424" bestFit="1" customWidth="1"/>
    <col min="2614" max="2614" width="10.625" style="424" bestFit="1" customWidth="1"/>
    <col min="2615" max="2615" width="9.625" style="424" bestFit="1" customWidth="1"/>
    <col min="2616" max="2616" width="11.125" style="424" bestFit="1" customWidth="1"/>
    <col min="2617" max="2617" width="5.75" style="424" customWidth="1"/>
    <col min="2618" max="2618" width="7" style="424" customWidth="1"/>
    <col min="2619" max="2619" width="3.625" style="424" customWidth="1"/>
    <col min="2620" max="2620" width="19.5" style="424" customWidth="1"/>
    <col min="2621" max="2621" width="11" style="424" customWidth="1"/>
    <col min="2622" max="2622" width="9.875" style="424" bestFit="1" customWidth="1"/>
    <col min="2623" max="2623" width="9.125" style="424" bestFit="1" customWidth="1"/>
    <col min="2624" max="2624" width="10" style="424" customWidth="1"/>
    <col min="2625" max="2625" width="3.875" style="424" customWidth="1"/>
    <col min="2626" max="2626" width="3.75" style="424" customWidth="1"/>
    <col min="2627" max="2627" width="20.125" style="424" customWidth="1"/>
    <col min="2628" max="2628" width="9.375" style="424" bestFit="1" customWidth="1"/>
    <col min="2629" max="2629" width="9.875" style="424" bestFit="1" customWidth="1"/>
    <col min="2630" max="2630" width="10.5" style="424" bestFit="1" customWidth="1"/>
    <col min="2631" max="2631" width="3.875" style="424" customWidth="1"/>
    <col min="2632" max="2816" width="9" style="424"/>
    <col min="2817" max="2817" width="3.875" style="424" customWidth="1"/>
    <col min="2818" max="2818" width="21" style="424" customWidth="1"/>
    <col min="2819" max="2857" width="9.25" style="424" bestFit="1" customWidth="1"/>
    <col min="2858" max="2858" width="10" style="424" bestFit="1" customWidth="1"/>
    <col min="2859" max="2859" width="9.25" style="424" bestFit="1" customWidth="1"/>
    <col min="2860" max="2860" width="10" style="424" bestFit="1" customWidth="1"/>
    <col min="2861" max="2864" width="9.25" style="424" bestFit="1" customWidth="1"/>
    <col min="2865" max="2866" width="10" style="424" bestFit="1" customWidth="1"/>
    <col min="2867" max="2867" width="9.25" style="424" bestFit="1" customWidth="1"/>
    <col min="2868" max="2869" width="10" style="424" bestFit="1" customWidth="1"/>
    <col min="2870" max="2870" width="10.625" style="424" bestFit="1" customWidth="1"/>
    <col min="2871" max="2871" width="9.625" style="424" bestFit="1" customWidth="1"/>
    <col min="2872" max="2872" width="11.125" style="424" bestFit="1" customWidth="1"/>
    <col min="2873" max="2873" width="5.75" style="424" customWidth="1"/>
    <col min="2874" max="2874" width="7" style="424" customWidth="1"/>
    <col min="2875" max="2875" width="3.625" style="424" customWidth="1"/>
    <col min="2876" max="2876" width="19.5" style="424" customWidth="1"/>
    <col min="2877" max="2877" width="11" style="424" customWidth="1"/>
    <col min="2878" max="2878" width="9.875" style="424" bestFit="1" customWidth="1"/>
    <col min="2879" max="2879" width="9.125" style="424" bestFit="1" customWidth="1"/>
    <col min="2880" max="2880" width="10" style="424" customWidth="1"/>
    <col min="2881" max="2881" width="3.875" style="424" customWidth="1"/>
    <col min="2882" max="2882" width="3.75" style="424" customWidth="1"/>
    <col min="2883" max="2883" width="20.125" style="424" customWidth="1"/>
    <col min="2884" max="2884" width="9.375" style="424" bestFit="1" customWidth="1"/>
    <col min="2885" max="2885" width="9.875" style="424" bestFit="1" customWidth="1"/>
    <col min="2886" max="2886" width="10.5" style="424" bestFit="1" customWidth="1"/>
    <col min="2887" max="2887" width="3.875" style="424" customWidth="1"/>
    <col min="2888" max="3072" width="9" style="424"/>
    <col min="3073" max="3073" width="3.875" style="424" customWidth="1"/>
    <col min="3074" max="3074" width="21" style="424" customWidth="1"/>
    <col min="3075" max="3113" width="9.25" style="424" bestFit="1" customWidth="1"/>
    <col min="3114" max="3114" width="10" style="424" bestFit="1" customWidth="1"/>
    <col min="3115" max="3115" width="9.25" style="424" bestFit="1" customWidth="1"/>
    <col min="3116" max="3116" width="10" style="424" bestFit="1" customWidth="1"/>
    <col min="3117" max="3120" width="9.25" style="424" bestFit="1" customWidth="1"/>
    <col min="3121" max="3122" width="10" style="424" bestFit="1" customWidth="1"/>
    <col min="3123" max="3123" width="9.25" style="424" bestFit="1" customWidth="1"/>
    <col min="3124" max="3125" width="10" style="424" bestFit="1" customWidth="1"/>
    <col min="3126" max="3126" width="10.625" style="424" bestFit="1" customWidth="1"/>
    <col min="3127" max="3127" width="9.625" style="424" bestFit="1" customWidth="1"/>
    <col min="3128" max="3128" width="11.125" style="424" bestFit="1" customWidth="1"/>
    <col min="3129" max="3129" width="5.75" style="424" customWidth="1"/>
    <col min="3130" max="3130" width="7" style="424" customWidth="1"/>
    <col min="3131" max="3131" width="3.625" style="424" customWidth="1"/>
    <col min="3132" max="3132" width="19.5" style="424" customWidth="1"/>
    <col min="3133" max="3133" width="11" style="424" customWidth="1"/>
    <col min="3134" max="3134" width="9.875" style="424" bestFit="1" customWidth="1"/>
    <col min="3135" max="3135" width="9.125" style="424" bestFit="1" customWidth="1"/>
    <col min="3136" max="3136" width="10" style="424" customWidth="1"/>
    <col min="3137" max="3137" width="3.875" style="424" customWidth="1"/>
    <col min="3138" max="3138" width="3.75" style="424" customWidth="1"/>
    <col min="3139" max="3139" width="20.125" style="424" customWidth="1"/>
    <col min="3140" max="3140" width="9.375" style="424" bestFit="1" customWidth="1"/>
    <col min="3141" max="3141" width="9.875" style="424" bestFit="1" customWidth="1"/>
    <col min="3142" max="3142" width="10.5" style="424" bestFit="1" customWidth="1"/>
    <col min="3143" max="3143" width="3.875" style="424" customWidth="1"/>
    <col min="3144" max="3328" width="9" style="424"/>
    <col min="3329" max="3329" width="3.875" style="424" customWidth="1"/>
    <col min="3330" max="3330" width="21" style="424" customWidth="1"/>
    <col min="3331" max="3369" width="9.25" style="424" bestFit="1" customWidth="1"/>
    <col min="3370" max="3370" width="10" style="424" bestFit="1" customWidth="1"/>
    <col min="3371" max="3371" width="9.25" style="424" bestFit="1" customWidth="1"/>
    <col min="3372" max="3372" width="10" style="424" bestFit="1" customWidth="1"/>
    <col min="3373" max="3376" width="9.25" style="424" bestFit="1" customWidth="1"/>
    <col min="3377" max="3378" width="10" style="424" bestFit="1" customWidth="1"/>
    <col min="3379" max="3379" width="9.25" style="424" bestFit="1" customWidth="1"/>
    <col min="3380" max="3381" width="10" style="424" bestFit="1" customWidth="1"/>
    <col min="3382" max="3382" width="10.625" style="424" bestFit="1" customWidth="1"/>
    <col min="3383" max="3383" width="9.625" style="424" bestFit="1" customWidth="1"/>
    <col min="3384" max="3384" width="11.125" style="424" bestFit="1" customWidth="1"/>
    <col min="3385" max="3385" width="5.75" style="424" customWidth="1"/>
    <col min="3386" max="3386" width="7" style="424" customWidth="1"/>
    <col min="3387" max="3387" width="3.625" style="424" customWidth="1"/>
    <col min="3388" max="3388" width="19.5" style="424" customWidth="1"/>
    <col min="3389" max="3389" width="11" style="424" customWidth="1"/>
    <col min="3390" max="3390" width="9.875" style="424" bestFit="1" customWidth="1"/>
    <col min="3391" max="3391" width="9.125" style="424" bestFit="1" customWidth="1"/>
    <col min="3392" max="3392" width="10" style="424" customWidth="1"/>
    <col min="3393" max="3393" width="3.875" style="424" customWidth="1"/>
    <col min="3394" max="3394" width="3.75" style="424" customWidth="1"/>
    <col min="3395" max="3395" width="20.125" style="424" customWidth="1"/>
    <col min="3396" max="3396" width="9.375" style="424" bestFit="1" customWidth="1"/>
    <col min="3397" max="3397" width="9.875" style="424" bestFit="1" customWidth="1"/>
    <col min="3398" max="3398" width="10.5" style="424" bestFit="1" customWidth="1"/>
    <col min="3399" max="3399" width="3.875" style="424" customWidth="1"/>
    <col min="3400" max="3584" width="9" style="424"/>
    <col min="3585" max="3585" width="3.875" style="424" customWidth="1"/>
    <col min="3586" max="3586" width="21" style="424" customWidth="1"/>
    <col min="3587" max="3625" width="9.25" style="424" bestFit="1" customWidth="1"/>
    <col min="3626" max="3626" width="10" style="424" bestFit="1" customWidth="1"/>
    <col min="3627" max="3627" width="9.25" style="424" bestFit="1" customWidth="1"/>
    <col min="3628" max="3628" width="10" style="424" bestFit="1" customWidth="1"/>
    <col min="3629" max="3632" width="9.25" style="424" bestFit="1" customWidth="1"/>
    <col min="3633" max="3634" width="10" style="424" bestFit="1" customWidth="1"/>
    <col min="3635" max="3635" width="9.25" style="424" bestFit="1" customWidth="1"/>
    <col min="3636" max="3637" width="10" style="424" bestFit="1" customWidth="1"/>
    <col min="3638" max="3638" width="10.625" style="424" bestFit="1" customWidth="1"/>
    <col min="3639" max="3639" width="9.625" style="424" bestFit="1" customWidth="1"/>
    <col min="3640" max="3640" width="11.125" style="424" bestFit="1" customWidth="1"/>
    <col min="3641" max="3641" width="5.75" style="424" customWidth="1"/>
    <col min="3642" max="3642" width="7" style="424" customWidth="1"/>
    <col min="3643" max="3643" width="3.625" style="424" customWidth="1"/>
    <col min="3644" max="3644" width="19.5" style="424" customWidth="1"/>
    <col min="3645" max="3645" width="11" style="424" customWidth="1"/>
    <col min="3646" max="3646" width="9.875" style="424" bestFit="1" customWidth="1"/>
    <col min="3647" max="3647" width="9.125" style="424" bestFit="1" customWidth="1"/>
    <col min="3648" max="3648" width="10" style="424" customWidth="1"/>
    <col min="3649" max="3649" width="3.875" style="424" customWidth="1"/>
    <col min="3650" max="3650" width="3.75" style="424" customWidth="1"/>
    <col min="3651" max="3651" width="20.125" style="424" customWidth="1"/>
    <col min="3652" max="3652" width="9.375" style="424" bestFit="1" customWidth="1"/>
    <col min="3653" max="3653" width="9.875" style="424" bestFit="1" customWidth="1"/>
    <col min="3654" max="3654" width="10.5" style="424" bestFit="1" customWidth="1"/>
    <col min="3655" max="3655" width="3.875" style="424" customWidth="1"/>
    <col min="3656" max="3840" width="9" style="424"/>
    <col min="3841" max="3841" width="3.875" style="424" customWidth="1"/>
    <col min="3842" max="3842" width="21" style="424" customWidth="1"/>
    <col min="3843" max="3881" width="9.25" style="424" bestFit="1" customWidth="1"/>
    <col min="3882" max="3882" width="10" style="424" bestFit="1" customWidth="1"/>
    <col min="3883" max="3883" width="9.25" style="424" bestFit="1" customWidth="1"/>
    <col min="3884" max="3884" width="10" style="424" bestFit="1" customWidth="1"/>
    <col min="3885" max="3888" width="9.25" style="424" bestFit="1" customWidth="1"/>
    <col min="3889" max="3890" width="10" style="424" bestFit="1" customWidth="1"/>
    <col min="3891" max="3891" width="9.25" style="424" bestFit="1" customWidth="1"/>
    <col min="3892" max="3893" width="10" style="424" bestFit="1" customWidth="1"/>
    <col min="3894" max="3894" width="10.625" style="424" bestFit="1" customWidth="1"/>
    <col min="3895" max="3895" width="9.625" style="424" bestFit="1" customWidth="1"/>
    <col min="3896" max="3896" width="11.125" style="424" bestFit="1" customWidth="1"/>
    <col min="3897" max="3897" width="5.75" style="424" customWidth="1"/>
    <col min="3898" max="3898" width="7" style="424" customWidth="1"/>
    <col min="3899" max="3899" width="3.625" style="424" customWidth="1"/>
    <col min="3900" max="3900" width="19.5" style="424" customWidth="1"/>
    <col min="3901" max="3901" width="11" style="424" customWidth="1"/>
    <col min="3902" max="3902" width="9.875" style="424" bestFit="1" customWidth="1"/>
    <col min="3903" max="3903" width="9.125" style="424" bestFit="1" customWidth="1"/>
    <col min="3904" max="3904" width="10" style="424" customWidth="1"/>
    <col min="3905" max="3905" width="3.875" style="424" customWidth="1"/>
    <col min="3906" max="3906" width="3.75" style="424" customWidth="1"/>
    <col min="3907" max="3907" width="20.125" style="424" customWidth="1"/>
    <col min="3908" max="3908" width="9.375" style="424" bestFit="1" customWidth="1"/>
    <col min="3909" max="3909" width="9.875" style="424" bestFit="1" customWidth="1"/>
    <col min="3910" max="3910" width="10.5" style="424" bestFit="1" customWidth="1"/>
    <col min="3911" max="3911" width="3.875" style="424" customWidth="1"/>
    <col min="3912" max="4096" width="9" style="424"/>
    <col min="4097" max="4097" width="3.875" style="424" customWidth="1"/>
    <col min="4098" max="4098" width="21" style="424" customWidth="1"/>
    <col min="4099" max="4137" width="9.25" style="424" bestFit="1" customWidth="1"/>
    <col min="4138" max="4138" width="10" style="424" bestFit="1" customWidth="1"/>
    <col min="4139" max="4139" width="9.25" style="424" bestFit="1" customWidth="1"/>
    <col min="4140" max="4140" width="10" style="424" bestFit="1" customWidth="1"/>
    <col min="4141" max="4144" width="9.25" style="424" bestFit="1" customWidth="1"/>
    <col min="4145" max="4146" width="10" style="424" bestFit="1" customWidth="1"/>
    <col min="4147" max="4147" width="9.25" style="424" bestFit="1" customWidth="1"/>
    <col min="4148" max="4149" width="10" style="424" bestFit="1" customWidth="1"/>
    <col min="4150" max="4150" width="10.625" style="424" bestFit="1" customWidth="1"/>
    <col min="4151" max="4151" width="9.625" style="424" bestFit="1" customWidth="1"/>
    <col min="4152" max="4152" width="11.125" style="424" bestFit="1" customWidth="1"/>
    <col min="4153" max="4153" width="5.75" style="424" customWidth="1"/>
    <col min="4154" max="4154" width="7" style="424" customWidth="1"/>
    <col min="4155" max="4155" width="3.625" style="424" customWidth="1"/>
    <col min="4156" max="4156" width="19.5" style="424" customWidth="1"/>
    <col min="4157" max="4157" width="11" style="424" customWidth="1"/>
    <col min="4158" max="4158" width="9.875" style="424" bestFit="1" customWidth="1"/>
    <col min="4159" max="4159" width="9.125" style="424" bestFit="1" customWidth="1"/>
    <col min="4160" max="4160" width="10" style="424" customWidth="1"/>
    <col min="4161" max="4161" width="3.875" style="424" customWidth="1"/>
    <col min="4162" max="4162" width="3.75" style="424" customWidth="1"/>
    <col min="4163" max="4163" width="20.125" style="424" customWidth="1"/>
    <col min="4164" max="4164" width="9.375" style="424" bestFit="1" customWidth="1"/>
    <col min="4165" max="4165" width="9.875" style="424" bestFit="1" customWidth="1"/>
    <col min="4166" max="4166" width="10.5" style="424" bestFit="1" customWidth="1"/>
    <col min="4167" max="4167" width="3.875" style="424" customWidth="1"/>
    <col min="4168" max="4352" width="9" style="424"/>
    <col min="4353" max="4353" width="3.875" style="424" customWidth="1"/>
    <col min="4354" max="4354" width="21" style="424" customWidth="1"/>
    <col min="4355" max="4393" width="9.25" style="424" bestFit="1" customWidth="1"/>
    <col min="4394" max="4394" width="10" style="424" bestFit="1" customWidth="1"/>
    <col min="4395" max="4395" width="9.25" style="424" bestFit="1" customWidth="1"/>
    <col min="4396" max="4396" width="10" style="424" bestFit="1" customWidth="1"/>
    <col min="4397" max="4400" width="9.25" style="424" bestFit="1" customWidth="1"/>
    <col min="4401" max="4402" width="10" style="424" bestFit="1" customWidth="1"/>
    <col min="4403" max="4403" width="9.25" style="424" bestFit="1" customWidth="1"/>
    <col min="4404" max="4405" width="10" style="424" bestFit="1" customWidth="1"/>
    <col min="4406" max="4406" width="10.625" style="424" bestFit="1" customWidth="1"/>
    <col min="4407" max="4407" width="9.625" style="424" bestFit="1" customWidth="1"/>
    <col min="4408" max="4408" width="11.125" style="424" bestFit="1" customWidth="1"/>
    <col min="4409" max="4409" width="5.75" style="424" customWidth="1"/>
    <col min="4410" max="4410" width="7" style="424" customWidth="1"/>
    <col min="4411" max="4411" width="3.625" style="424" customWidth="1"/>
    <col min="4412" max="4412" width="19.5" style="424" customWidth="1"/>
    <col min="4413" max="4413" width="11" style="424" customWidth="1"/>
    <col min="4414" max="4414" width="9.875" style="424" bestFit="1" customWidth="1"/>
    <col min="4415" max="4415" width="9.125" style="424" bestFit="1" customWidth="1"/>
    <col min="4416" max="4416" width="10" style="424" customWidth="1"/>
    <col min="4417" max="4417" width="3.875" style="424" customWidth="1"/>
    <col min="4418" max="4418" width="3.75" style="424" customWidth="1"/>
    <col min="4419" max="4419" width="20.125" style="424" customWidth="1"/>
    <col min="4420" max="4420" width="9.375" style="424" bestFit="1" customWidth="1"/>
    <col min="4421" max="4421" width="9.875" style="424" bestFit="1" customWidth="1"/>
    <col min="4422" max="4422" width="10.5" style="424" bestFit="1" customWidth="1"/>
    <col min="4423" max="4423" width="3.875" style="424" customWidth="1"/>
    <col min="4424" max="4608" width="9" style="424"/>
    <col min="4609" max="4609" width="3.875" style="424" customWidth="1"/>
    <col min="4610" max="4610" width="21" style="424" customWidth="1"/>
    <col min="4611" max="4649" width="9.25" style="424" bestFit="1" customWidth="1"/>
    <col min="4650" max="4650" width="10" style="424" bestFit="1" customWidth="1"/>
    <col min="4651" max="4651" width="9.25" style="424" bestFit="1" customWidth="1"/>
    <col min="4652" max="4652" width="10" style="424" bestFit="1" customWidth="1"/>
    <col min="4653" max="4656" width="9.25" style="424" bestFit="1" customWidth="1"/>
    <col min="4657" max="4658" width="10" style="424" bestFit="1" customWidth="1"/>
    <col min="4659" max="4659" width="9.25" style="424" bestFit="1" customWidth="1"/>
    <col min="4660" max="4661" width="10" style="424" bestFit="1" customWidth="1"/>
    <col min="4662" max="4662" width="10.625" style="424" bestFit="1" customWidth="1"/>
    <col min="4663" max="4663" width="9.625" style="424" bestFit="1" customWidth="1"/>
    <col min="4664" max="4664" width="11.125" style="424" bestFit="1" customWidth="1"/>
    <col min="4665" max="4665" width="5.75" style="424" customWidth="1"/>
    <col min="4666" max="4666" width="7" style="424" customWidth="1"/>
    <col min="4667" max="4667" width="3.625" style="424" customWidth="1"/>
    <col min="4668" max="4668" width="19.5" style="424" customWidth="1"/>
    <col min="4669" max="4669" width="11" style="424" customWidth="1"/>
    <col min="4670" max="4670" width="9.875" style="424" bestFit="1" customWidth="1"/>
    <col min="4671" max="4671" width="9.125" style="424" bestFit="1" customWidth="1"/>
    <col min="4672" max="4672" width="10" style="424" customWidth="1"/>
    <col min="4673" max="4673" width="3.875" style="424" customWidth="1"/>
    <col min="4674" max="4674" width="3.75" style="424" customWidth="1"/>
    <col min="4675" max="4675" width="20.125" style="424" customWidth="1"/>
    <col min="4676" max="4676" width="9.375" style="424" bestFit="1" customWidth="1"/>
    <col min="4677" max="4677" width="9.875" style="424" bestFit="1" customWidth="1"/>
    <col min="4678" max="4678" width="10.5" style="424" bestFit="1" customWidth="1"/>
    <col min="4679" max="4679" width="3.875" style="424" customWidth="1"/>
    <col min="4680" max="4864" width="9" style="424"/>
    <col min="4865" max="4865" width="3.875" style="424" customWidth="1"/>
    <col min="4866" max="4866" width="21" style="424" customWidth="1"/>
    <col min="4867" max="4905" width="9.25" style="424" bestFit="1" customWidth="1"/>
    <col min="4906" max="4906" width="10" style="424" bestFit="1" customWidth="1"/>
    <col min="4907" max="4907" width="9.25" style="424" bestFit="1" customWidth="1"/>
    <col min="4908" max="4908" width="10" style="424" bestFit="1" customWidth="1"/>
    <col min="4909" max="4912" width="9.25" style="424" bestFit="1" customWidth="1"/>
    <col min="4913" max="4914" width="10" style="424" bestFit="1" customWidth="1"/>
    <col min="4915" max="4915" width="9.25" style="424" bestFit="1" customWidth="1"/>
    <col min="4916" max="4917" width="10" style="424" bestFit="1" customWidth="1"/>
    <col min="4918" max="4918" width="10.625" style="424" bestFit="1" customWidth="1"/>
    <col min="4919" max="4919" width="9.625" style="424" bestFit="1" customWidth="1"/>
    <col min="4920" max="4920" width="11.125" style="424" bestFit="1" customWidth="1"/>
    <col min="4921" max="4921" width="5.75" style="424" customWidth="1"/>
    <col min="4922" max="4922" width="7" style="424" customWidth="1"/>
    <col min="4923" max="4923" width="3.625" style="424" customWidth="1"/>
    <col min="4924" max="4924" width="19.5" style="424" customWidth="1"/>
    <col min="4925" max="4925" width="11" style="424" customWidth="1"/>
    <col min="4926" max="4926" width="9.875" style="424" bestFit="1" customWidth="1"/>
    <col min="4927" max="4927" width="9.125" style="424" bestFit="1" customWidth="1"/>
    <col min="4928" max="4928" width="10" style="424" customWidth="1"/>
    <col min="4929" max="4929" width="3.875" style="424" customWidth="1"/>
    <col min="4930" max="4930" width="3.75" style="424" customWidth="1"/>
    <col min="4931" max="4931" width="20.125" style="424" customWidth="1"/>
    <col min="4932" max="4932" width="9.375" style="424" bestFit="1" customWidth="1"/>
    <col min="4933" max="4933" width="9.875" style="424" bestFit="1" customWidth="1"/>
    <col min="4934" max="4934" width="10.5" style="424" bestFit="1" customWidth="1"/>
    <col min="4935" max="4935" width="3.875" style="424" customWidth="1"/>
    <col min="4936" max="5120" width="9" style="424"/>
    <col min="5121" max="5121" width="3.875" style="424" customWidth="1"/>
    <col min="5122" max="5122" width="21" style="424" customWidth="1"/>
    <col min="5123" max="5161" width="9.25" style="424" bestFit="1" customWidth="1"/>
    <col min="5162" max="5162" width="10" style="424" bestFit="1" customWidth="1"/>
    <col min="5163" max="5163" width="9.25" style="424" bestFit="1" customWidth="1"/>
    <col min="5164" max="5164" width="10" style="424" bestFit="1" customWidth="1"/>
    <col min="5165" max="5168" width="9.25" style="424" bestFit="1" customWidth="1"/>
    <col min="5169" max="5170" width="10" style="424" bestFit="1" customWidth="1"/>
    <col min="5171" max="5171" width="9.25" style="424" bestFit="1" customWidth="1"/>
    <col min="5172" max="5173" width="10" style="424" bestFit="1" customWidth="1"/>
    <col min="5174" max="5174" width="10.625" style="424" bestFit="1" customWidth="1"/>
    <col min="5175" max="5175" width="9.625" style="424" bestFit="1" customWidth="1"/>
    <col min="5176" max="5176" width="11.125" style="424" bestFit="1" customWidth="1"/>
    <col min="5177" max="5177" width="5.75" style="424" customWidth="1"/>
    <col min="5178" max="5178" width="7" style="424" customWidth="1"/>
    <col min="5179" max="5179" width="3.625" style="424" customWidth="1"/>
    <col min="5180" max="5180" width="19.5" style="424" customWidth="1"/>
    <col min="5181" max="5181" width="11" style="424" customWidth="1"/>
    <col min="5182" max="5182" width="9.875" style="424" bestFit="1" customWidth="1"/>
    <col min="5183" max="5183" width="9.125" style="424" bestFit="1" customWidth="1"/>
    <col min="5184" max="5184" width="10" style="424" customWidth="1"/>
    <col min="5185" max="5185" width="3.875" style="424" customWidth="1"/>
    <col min="5186" max="5186" width="3.75" style="424" customWidth="1"/>
    <col min="5187" max="5187" width="20.125" style="424" customWidth="1"/>
    <col min="5188" max="5188" width="9.375" style="424" bestFit="1" customWidth="1"/>
    <col min="5189" max="5189" width="9.875" style="424" bestFit="1" customWidth="1"/>
    <col min="5190" max="5190" width="10.5" style="424" bestFit="1" customWidth="1"/>
    <col min="5191" max="5191" width="3.875" style="424" customWidth="1"/>
    <col min="5192" max="5376" width="9" style="424"/>
    <col min="5377" max="5377" width="3.875" style="424" customWidth="1"/>
    <col min="5378" max="5378" width="21" style="424" customWidth="1"/>
    <col min="5379" max="5417" width="9.25" style="424" bestFit="1" customWidth="1"/>
    <col min="5418" max="5418" width="10" style="424" bestFit="1" customWidth="1"/>
    <col min="5419" max="5419" width="9.25" style="424" bestFit="1" customWidth="1"/>
    <col min="5420" max="5420" width="10" style="424" bestFit="1" customWidth="1"/>
    <col min="5421" max="5424" width="9.25" style="424" bestFit="1" customWidth="1"/>
    <col min="5425" max="5426" width="10" style="424" bestFit="1" customWidth="1"/>
    <col min="5427" max="5427" width="9.25" style="424" bestFit="1" customWidth="1"/>
    <col min="5428" max="5429" width="10" style="424" bestFit="1" customWidth="1"/>
    <col min="5430" max="5430" width="10.625" style="424" bestFit="1" customWidth="1"/>
    <col min="5431" max="5431" width="9.625" style="424" bestFit="1" customWidth="1"/>
    <col min="5432" max="5432" width="11.125" style="424" bestFit="1" customWidth="1"/>
    <col min="5433" max="5433" width="5.75" style="424" customWidth="1"/>
    <col min="5434" max="5434" width="7" style="424" customWidth="1"/>
    <col min="5435" max="5435" width="3.625" style="424" customWidth="1"/>
    <col min="5436" max="5436" width="19.5" style="424" customWidth="1"/>
    <col min="5437" max="5437" width="11" style="424" customWidth="1"/>
    <col min="5438" max="5438" width="9.875" style="424" bestFit="1" customWidth="1"/>
    <col min="5439" max="5439" width="9.125" style="424" bestFit="1" customWidth="1"/>
    <col min="5440" max="5440" width="10" style="424" customWidth="1"/>
    <col min="5441" max="5441" width="3.875" style="424" customWidth="1"/>
    <col min="5442" max="5442" width="3.75" style="424" customWidth="1"/>
    <col min="5443" max="5443" width="20.125" style="424" customWidth="1"/>
    <col min="5444" max="5444" width="9.375" style="424" bestFit="1" customWidth="1"/>
    <col min="5445" max="5445" width="9.875" style="424" bestFit="1" customWidth="1"/>
    <col min="5446" max="5446" width="10.5" style="424" bestFit="1" customWidth="1"/>
    <col min="5447" max="5447" width="3.875" style="424" customWidth="1"/>
    <col min="5448" max="5632" width="9" style="424"/>
    <col min="5633" max="5633" width="3.875" style="424" customWidth="1"/>
    <col min="5634" max="5634" width="21" style="424" customWidth="1"/>
    <col min="5635" max="5673" width="9.25" style="424" bestFit="1" customWidth="1"/>
    <col min="5674" max="5674" width="10" style="424" bestFit="1" customWidth="1"/>
    <col min="5675" max="5675" width="9.25" style="424" bestFit="1" customWidth="1"/>
    <col min="5676" max="5676" width="10" style="424" bestFit="1" customWidth="1"/>
    <col min="5677" max="5680" width="9.25" style="424" bestFit="1" customWidth="1"/>
    <col min="5681" max="5682" width="10" style="424" bestFit="1" customWidth="1"/>
    <col min="5683" max="5683" width="9.25" style="424" bestFit="1" customWidth="1"/>
    <col min="5684" max="5685" width="10" style="424" bestFit="1" customWidth="1"/>
    <col min="5686" max="5686" width="10.625" style="424" bestFit="1" customWidth="1"/>
    <col min="5687" max="5687" width="9.625" style="424" bestFit="1" customWidth="1"/>
    <col min="5688" max="5688" width="11.125" style="424" bestFit="1" customWidth="1"/>
    <col min="5689" max="5689" width="5.75" style="424" customWidth="1"/>
    <col min="5690" max="5690" width="7" style="424" customWidth="1"/>
    <col min="5691" max="5691" width="3.625" style="424" customWidth="1"/>
    <col min="5692" max="5692" width="19.5" style="424" customWidth="1"/>
    <col min="5693" max="5693" width="11" style="424" customWidth="1"/>
    <col min="5694" max="5694" width="9.875" style="424" bestFit="1" customWidth="1"/>
    <col min="5695" max="5695" width="9.125" style="424" bestFit="1" customWidth="1"/>
    <col min="5696" max="5696" width="10" style="424" customWidth="1"/>
    <col min="5697" max="5697" width="3.875" style="424" customWidth="1"/>
    <col min="5698" max="5698" width="3.75" style="424" customWidth="1"/>
    <col min="5699" max="5699" width="20.125" style="424" customWidth="1"/>
    <col min="5700" max="5700" width="9.375" style="424" bestFit="1" customWidth="1"/>
    <col min="5701" max="5701" width="9.875" style="424" bestFit="1" customWidth="1"/>
    <col min="5702" max="5702" width="10.5" style="424" bestFit="1" customWidth="1"/>
    <col min="5703" max="5703" width="3.875" style="424" customWidth="1"/>
    <col min="5704" max="5888" width="9" style="424"/>
    <col min="5889" max="5889" width="3.875" style="424" customWidth="1"/>
    <col min="5890" max="5890" width="21" style="424" customWidth="1"/>
    <col min="5891" max="5929" width="9.25" style="424" bestFit="1" customWidth="1"/>
    <col min="5930" max="5930" width="10" style="424" bestFit="1" customWidth="1"/>
    <col min="5931" max="5931" width="9.25" style="424" bestFit="1" customWidth="1"/>
    <col min="5932" max="5932" width="10" style="424" bestFit="1" customWidth="1"/>
    <col min="5933" max="5936" width="9.25" style="424" bestFit="1" customWidth="1"/>
    <col min="5937" max="5938" width="10" style="424" bestFit="1" customWidth="1"/>
    <col min="5939" max="5939" width="9.25" style="424" bestFit="1" customWidth="1"/>
    <col min="5940" max="5941" width="10" style="424" bestFit="1" customWidth="1"/>
    <col min="5942" max="5942" width="10.625" style="424" bestFit="1" customWidth="1"/>
    <col min="5943" max="5943" width="9.625" style="424" bestFit="1" customWidth="1"/>
    <col min="5944" max="5944" width="11.125" style="424" bestFit="1" customWidth="1"/>
    <col min="5945" max="5945" width="5.75" style="424" customWidth="1"/>
    <col min="5946" max="5946" width="7" style="424" customWidth="1"/>
    <col min="5947" max="5947" width="3.625" style="424" customWidth="1"/>
    <col min="5948" max="5948" width="19.5" style="424" customWidth="1"/>
    <col min="5949" max="5949" width="11" style="424" customWidth="1"/>
    <col min="5950" max="5950" width="9.875" style="424" bestFit="1" customWidth="1"/>
    <col min="5951" max="5951" width="9.125" style="424" bestFit="1" customWidth="1"/>
    <col min="5952" max="5952" width="10" style="424" customWidth="1"/>
    <col min="5953" max="5953" width="3.875" style="424" customWidth="1"/>
    <col min="5954" max="5954" width="3.75" style="424" customWidth="1"/>
    <col min="5955" max="5955" width="20.125" style="424" customWidth="1"/>
    <col min="5956" max="5956" width="9.375" style="424" bestFit="1" customWidth="1"/>
    <col min="5957" max="5957" width="9.875" style="424" bestFit="1" customWidth="1"/>
    <col min="5958" max="5958" width="10.5" style="424" bestFit="1" customWidth="1"/>
    <col min="5959" max="5959" width="3.875" style="424" customWidth="1"/>
    <col min="5960" max="6144" width="9" style="424"/>
    <col min="6145" max="6145" width="3.875" style="424" customWidth="1"/>
    <col min="6146" max="6146" width="21" style="424" customWidth="1"/>
    <col min="6147" max="6185" width="9.25" style="424" bestFit="1" customWidth="1"/>
    <col min="6186" max="6186" width="10" style="424" bestFit="1" customWidth="1"/>
    <col min="6187" max="6187" width="9.25" style="424" bestFit="1" customWidth="1"/>
    <col min="6188" max="6188" width="10" style="424" bestFit="1" customWidth="1"/>
    <col min="6189" max="6192" width="9.25" style="424" bestFit="1" customWidth="1"/>
    <col min="6193" max="6194" width="10" style="424" bestFit="1" customWidth="1"/>
    <col min="6195" max="6195" width="9.25" style="424" bestFit="1" customWidth="1"/>
    <col min="6196" max="6197" width="10" style="424" bestFit="1" customWidth="1"/>
    <col min="6198" max="6198" width="10.625" style="424" bestFit="1" customWidth="1"/>
    <col min="6199" max="6199" width="9.625" style="424" bestFit="1" customWidth="1"/>
    <col min="6200" max="6200" width="11.125" style="424" bestFit="1" customWidth="1"/>
    <col min="6201" max="6201" width="5.75" style="424" customWidth="1"/>
    <col min="6202" max="6202" width="7" style="424" customWidth="1"/>
    <col min="6203" max="6203" width="3.625" style="424" customWidth="1"/>
    <col min="6204" max="6204" width="19.5" style="424" customWidth="1"/>
    <col min="6205" max="6205" width="11" style="424" customWidth="1"/>
    <col min="6206" max="6206" width="9.875" style="424" bestFit="1" customWidth="1"/>
    <col min="6207" max="6207" width="9.125" style="424" bestFit="1" customWidth="1"/>
    <col min="6208" max="6208" width="10" style="424" customWidth="1"/>
    <col min="6209" max="6209" width="3.875" style="424" customWidth="1"/>
    <col min="6210" max="6210" width="3.75" style="424" customWidth="1"/>
    <col min="6211" max="6211" width="20.125" style="424" customWidth="1"/>
    <col min="6212" max="6212" width="9.375" style="424" bestFit="1" customWidth="1"/>
    <col min="6213" max="6213" width="9.875" style="424" bestFit="1" customWidth="1"/>
    <col min="6214" max="6214" width="10.5" style="424" bestFit="1" customWidth="1"/>
    <col min="6215" max="6215" width="3.875" style="424" customWidth="1"/>
    <col min="6216" max="6400" width="9" style="424"/>
    <col min="6401" max="6401" width="3.875" style="424" customWidth="1"/>
    <col min="6402" max="6402" width="21" style="424" customWidth="1"/>
    <col min="6403" max="6441" width="9.25" style="424" bestFit="1" customWidth="1"/>
    <col min="6442" max="6442" width="10" style="424" bestFit="1" customWidth="1"/>
    <col min="6443" max="6443" width="9.25" style="424" bestFit="1" customWidth="1"/>
    <col min="6444" max="6444" width="10" style="424" bestFit="1" customWidth="1"/>
    <col min="6445" max="6448" width="9.25" style="424" bestFit="1" customWidth="1"/>
    <col min="6449" max="6450" width="10" style="424" bestFit="1" customWidth="1"/>
    <col min="6451" max="6451" width="9.25" style="424" bestFit="1" customWidth="1"/>
    <col min="6452" max="6453" width="10" style="424" bestFit="1" customWidth="1"/>
    <col min="6454" max="6454" width="10.625" style="424" bestFit="1" customWidth="1"/>
    <col min="6455" max="6455" width="9.625" style="424" bestFit="1" customWidth="1"/>
    <col min="6456" max="6456" width="11.125" style="424" bestFit="1" customWidth="1"/>
    <col min="6457" max="6457" width="5.75" style="424" customWidth="1"/>
    <col min="6458" max="6458" width="7" style="424" customWidth="1"/>
    <col min="6459" max="6459" width="3.625" style="424" customWidth="1"/>
    <col min="6460" max="6460" width="19.5" style="424" customWidth="1"/>
    <col min="6461" max="6461" width="11" style="424" customWidth="1"/>
    <col min="6462" max="6462" width="9.875" style="424" bestFit="1" customWidth="1"/>
    <col min="6463" max="6463" width="9.125" style="424" bestFit="1" customWidth="1"/>
    <col min="6464" max="6464" width="10" style="424" customWidth="1"/>
    <col min="6465" max="6465" width="3.875" style="424" customWidth="1"/>
    <col min="6466" max="6466" width="3.75" style="424" customWidth="1"/>
    <col min="6467" max="6467" width="20.125" style="424" customWidth="1"/>
    <col min="6468" max="6468" width="9.375" style="424" bestFit="1" customWidth="1"/>
    <col min="6469" max="6469" width="9.875" style="424" bestFit="1" customWidth="1"/>
    <col min="6470" max="6470" width="10.5" style="424" bestFit="1" customWidth="1"/>
    <col min="6471" max="6471" width="3.875" style="424" customWidth="1"/>
    <col min="6472" max="6656" width="9" style="424"/>
    <col min="6657" max="6657" width="3.875" style="424" customWidth="1"/>
    <col min="6658" max="6658" width="21" style="424" customWidth="1"/>
    <col min="6659" max="6697" width="9.25" style="424" bestFit="1" customWidth="1"/>
    <col min="6698" max="6698" width="10" style="424" bestFit="1" customWidth="1"/>
    <col min="6699" max="6699" width="9.25" style="424" bestFit="1" customWidth="1"/>
    <col min="6700" max="6700" width="10" style="424" bestFit="1" customWidth="1"/>
    <col min="6701" max="6704" width="9.25" style="424" bestFit="1" customWidth="1"/>
    <col min="6705" max="6706" width="10" style="424" bestFit="1" customWidth="1"/>
    <col min="6707" max="6707" width="9.25" style="424" bestFit="1" customWidth="1"/>
    <col min="6708" max="6709" width="10" style="424" bestFit="1" customWidth="1"/>
    <col min="6710" max="6710" width="10.625" style="424" bestFit="1" customWidth="1"/>
    <col min="6711" max="6711" width="9.625" style="424" bestFit="1" customWidth="1"/>
    <col min="6712" max="6712" width="11.125" style="424" bestFit="1" customWidth="1"/>
    <col min="6713" max="6713" width="5.75" style="424" customWidth="1"/>
    <col min="6714" max="6714" width="7" style="424" customWidth="1"/>
    <col min="6715" max="6715" width="3.625" style="424" customWidth="1"/>
    <col min="6716" max="6716" width="19.5" style="424" customWidth="1"/>
    <col min="6717" max="6717" width="11" style="424" customWidth="1"/>
    <col min="6718" max="6718" width="9.875" style="424" bestFit="1" customWidth="1"/>
    <col min="6719" max="6719" width="9.125" style="424" bestFit="1" customWidth="1"/>
    <col min="6720" max="6720" width="10" style="424" customWidth="1"/>
    <col min="6721" max="6721" width="3.875" style="424" customWidth="1"/>
    <col min="6722" max="6722" width="3.75" style="424" customWidth="1"/>
    <col min="6723" max="6723" width="20.125" style="424" customWidth="1"/>
    <col min="6724" max="6724" width="9.375" style="424" bestFit="1" customWidth="1"/>
    <col min="6725" max="6725" width="9.875" style="424" bestFit="1" customWidth="1"/>
    <col min="6726" max="6726" width="10.5" style="424" bestFit="1" customWidth="1"/>
    <col min="6727" max="6727" width="3.875" style="424" customWidth="1"/>
    <col min="6728" max="6912" width="9" style="424"/>
    <col min="6913" max="6913" width="3.875" style="424" customWidth="1"/>
    <col min="6914" max="6914" width="21" style="424" customWidth="1"/>
    <col min="6915" max="6953" width="9.25" style="424" bestFit="1" customWidth="1"/>
    <col min="6954" max="6954" width="10" style="424" bestFit="1" customWidth="1"/>
    <col min="6955" max="6955" width="9.25" style="424" bestFit="1" customWidth="1"/>
    <col min="6956" max="6956" width="10" style="424" bestFit="1" customWidth="1"/>
    <col min="6957" max="6960" width="9.25" style="424" bestFit="1" customWidth="1"/>
    <col min="6961" max="6962" width="10" style="424" bestFit="1" customWidth="1"/>
    <col min="6963" max="6963" width="9.25" style="424" bestFit="1" customWidth="1"/>
    <col min="6964" max="6965" width="10" style="424" bestFit="1" customWidth="1"/>
    <col min="6966" max="6966" width="10.625" style="424" bestFit="1" customWidth="1"/>
    <col min="6967" max="6967" width="9.625" style="424" bestFit="1" customWidth="1"/>
    <col min="6968" max="6968" width="11.125" style="424" bestFit="1" customWidth="1"/>
    <col min="6969" max="6969" width="5.75" style="424" customWidth="1"/>
    <col min="6970" max="6970" width="7" style="424" customWidth="1"/>
    <col min="6971" max="6971" width="3.625" style="424" customWidth="1"/>
    <col min="6972" max="6972" width="19.5" style="424" customWidth="1"/>
    <col min="6973" max="6973" width="11" style="424" customWidth="1"/>
    <col min="6974" max="6974" width="9.875" style="424" bestFit="1" customWidth="1"/>
    <col min="6975" max="6975" width="9.125" style="424" bestFit="1" customWidth="1"/>
    <col min="6976" max="6976" width="10" style="424" customWidth="1"/>
    <col min="6977" max="6977" width="3.875" style="424" customWidth="1"/>
    <col min="6978" max="6978" width="3.75" style="424" customWidth="1"/>
    <col min="6979" max="6979" width="20.125" style="424" customWidth="1"/>
    <col min="6980" max="6980" width="9.375" style="424" bestFit="1" customWidth="1"/>
    <col min="6981" max="6981" width="9.875" style="424" bestFit="1" customWidth="1"/>
    <col min="6982" max="6982" width="10.5" style="424" bestFit="1" customWidth="1"/>
    <col min="6983" max="6983" width="3.875" style="424" customWidth="1"/>
    <col min="6984" max="7168" width="9" style="424"/>
    <col min="7169" max="7169" width="3.875" style="424" customWidth="1"/>
    <col min="7170" max="7170" width="21" style="424" customWidth="1"/>
    <col min="7171" max="7209" width="9.25" style="424" bestFit="1" customWidth="1"/>
    <col min="7210" max="7210" width="10" style="424" bestFit="1" customWidth="1"/>
    <col min="7211" max="7211" width="9.25" style="424" bestFit="1" customWidth="1"/>
    <col min="7212" max="7212" width="10" style="424" bestFit="1" customWidth="1"/>
    <col min="7213" max="7216" width="9.25" style="424" bestFit="1" customWidth="1"/>
    <col min="7217" max="7218" width="10" style="424" bestFit="1" customWidth="1"/>
    <col min="7219" max="7219" width="9.25" style="424" bestFit="1" customWidth="1"/>
    <col min="7220" max="7221" width="10" style="424" bestFit="1" customWidth="1"/>
    <col min="7222" max="7222" width="10.625" style="424" bestFit="1" customWidth="1"/>
    <col min="7223" max="7223" width="9.625" style="424" bestFit="1" customWidth="1"/>
    <col min="7224" max="7224" width="11.125" style="424" bestFit="1" customWidth="1"/>
    <col min="7225" max="7225" width="5.75" style="424" customWidth="1"/>
    <col min="7226" max="7226" width="7" style="424" customWidth="1"/>
    <col min="7227" max="7227" width="3.625" style="424" customWidth="1"/>
    <col min="7228" max="7228" width="19.5" style="424" customWidth="1"/>
    <col min="7229" max="7229" width="11" style="424" customWidth="1"/>
    <col min="7230" max="7230" width="9.875" style="424" bestFit="1" customWidth="1"/>
    <col min="7231" max="7231" width="9.125" style="424" bestFit="1" customWidth="1"/>
    <col min="7232" max="7232" width="10" style="424" customWidth="1"/>
    <col min="7233" max="7233" width="3.875" style="424" customWidth="1"/>
    <col min="7234" max="7234" width="3.75" style="424" customWidth="1"/>
    <col min="7235" max="7235" width="20.125" style="424" customWidth="1"/>
    <col min="7236" max="7236" width="9.375" style="424" bestFit="1" customWidth="1"/>
    <col min="7237" max="7237" width="9.875" style="424" bestFit="1" customWidth="1"/>
    <col min="7238" max="7238" width="10.5" style="424" bestFit="1" customWidth="1"/>
    <col min="7239" max="7239" width="3.875" style="424" customWidth="1"/>
    <col min="7240" max="7424" width="9" style="424"/>
    <col min="7425" max="7425" width="3.875" style="424" customWidth="1"/>
    <col min="7426" max="7426" width="21" style="424" customWidth="1"/>
    <col min="7427" max="7465" width="9.25" style="424" bestFit="1" customWidth="1"/>
    <col min="7466" max="7466" width="10" style="424" bestFit="1" customWidth="1"/>
    <col min="7467" max="7467" width="9.25" style="424" bestFit="1" customWidth="1"/>
    <col min="7468" max="7468" width="10" style="424" bestFit="1" customWidth="1"/>
    <col min="7469" max="7472" width="9.25" style="424" bestFit="1" customWidth="1"/>
    <col min="7473" max="7474" width="10" style="424" bestFit="1" customWidth="1"/>
    <col min="7475" max="7475" width="9.25" style="424" bestFit="1" customWidth="1"/>
    <col min="7476" max="7477" width="10" style="424" bestFit="1" customWidth="1"/>
    <col min="7478" max="7478" width="10.625" style="424" bestFit="1" customWidth="1"/>
    <col min="7479" max="7479" width="9.625" style="424" bestFit="1" customWidth="1"/>
    <col min="7480" max="7480" width="11.125" style="424" bestFit="1" customWidth="1"/>
    <col min="7481" max="7481" width="5.75" style="424" customWidth="1"/>
    <col min="7482" max="7482" width="7" style="424" customWidth="1"/>
    <col min="7483" max="7483" width="3.625" style="424" customWidth="1"/>
    <col min="7484" max="7484" width="19.5" style="424" customWidth="1"/>
    <col min="7485" max="7485" width="11" style="424" customWidth="1"/>
    <col min="7486" max="7486" width="9.875" style="424" bestFit="1" customWidth="1"/>
    <col min="7487" max="7487" width="9.125" style="424" bestFit="1" customWidth="1"/>
    <col min="7488" max="7488" width="10" style="424" customWidth="1"/>
    <col min="7489" max="7489" width="3.875" style="424" customWidth="1"/>
    <col min="7490" max="7490" width="3.75" style="424" customWidth="1"/>
    <col min="7491" max="7491" width="20.125" style="424" customWidth="1"/>
    <col min="7492" max="7492" width="9.375" style="424" bestFit="1" customWidth="1"/>
    <col min="7493" max="7493" width="9.875" style="424" bestFit="1" customWidth="1"/>
    <col min="7494" max="7494" width="10.5" style="424" bestFit="1" customWidth="1"/>
    <col min="7495" max="7495" width="3.875" style="424" customWidth="1"/>
    <col min="7496" max="7680" width="9" style="424"/>
    <col min="7681" max="7681" width="3.875" style="424" customWidth="1"/>
    <col min="7682" max="7682" width="21" style="424" customWidth="1"/>
    <col min="7683" max="7721" width="9.25" style="424" bestFit="1" customWidth="1"/>
    <col min="7722" max="7722" width="10" style="424" bestFit="1" customWidth="1"/>
    <col min="7723" max="7723" width="9.25" style="424" bestFit="1" customWidth="1"/>
    <col min="7724" max="7724" width="10" style="424" bestFit="1" customWidth="1"/>
    <col min="7725" max="7728" width="9.25" style="424" bestFit="1" customWidth="1"/>
    <col min="7729" max="7730" width="10" style="424" bestFit="1" customWidth="1"/>
    <col min="7731" max="7731" width="9.25" style="424" bestFit="1" customWidth="1"/>
    <col min="7732" max="7733" width="10" style="424" bestFit="1" customWidth="1"/>
    <col min="7734" max="7734" width="10.625" style="424" bestFit="1" customWidth="1"/>
    <col min="7735" max="7735" width="9.625" style="424" bestFit="1" customWidth="1"/>
    <col min="7736" max="7736" width="11.125" style="424" bestFit="1" customWidth="1"/>
    <col min="7737" max="7737" width="5.75" style="424" customWidth="1"/>
    <col min="7738" max="7738" width="7" style="424" customWidth="1"/>
    <col min="7739" max="7739" width="3.625" style="424" customWidth="1"/>
    <col min="7740" max="7740" width="19.5" style="424" customWidth="1"/>
    <col min="7741" max="7741" width="11" style="424" customWidth="1"/>
    <col min="7742" max="7742" width="9.875" style="424" bestFit="1" customWidth="1"/>
    <col min="7743" max="7743" width="9.125" style="424" bestFit="1" customWidth="1"/>
    <col min="7744" max="7744" width="10" style="424" customWidth="1"/>
    <col min="7745" max="7745" width="3.875" style="424" customWidth="1"/>
    <col min="7746" max="7746" width="3.75" style="424" customWidth="1"/>
    <col min="7747" max="7747" width="20.125" style="424" customWidth="1"/>
    <col min="7748" max="7748" width="9.375" style="424" bestFit="1" customWidth="1"/>
    <col min="7749" max="7749" width="9.875" style="424" bestFit="1" customWidth="1"/>
    <col min="7750" max="7750" width="10.5" style="424" bestFit="1" customWidth="1"/>
    <col min="7751" max="7751" width="3.875" style="424" customWidth="1"/>
    <col min="7752" max="7936" width="9" style="424"/>
    <col min="7937" max="7937" width="3.875" style="424" customWidth="1"/>
    <col min="7938" max="7938" width="21" style="424" customWidth="1"/>
    <col min="7939" max="7977" width="9.25" style="424" bestFit="1" customWidth="1"/>
    <col min="7978" max="7978" width="10" style="424" bestFit="1" customWidth="1"/>
    <col min="7979" max="7979" width="9.25" style="424" bestFit="1" customWidth="1"/>
    <col min="7980" max="7980" width="10" style="424" bestFit="1" customWidth="1"/>
    <col min="7981" max="7984" width="9.25" style="424" bestFit="1" customWidth="1"/>
    <col min="7985" max="7986" width="10" style="424" bestFit="1" customWidth="1"/>
    <col min="7987" max="7987" width="9.25" style="424" bestFit="1" customWidth="1"/>
    <col min="7988" max="7989" width="10" style="424" bestFit="1" customWidth="1"/>
    <col min="7990" max="7990" width="10.625" style="424" bestFit="1" customWidth="1"/>
    <col min="7991" max="7991" width="9.625" style="424" bestFit="1" customWidth="1"/>
    <col min="7992" max="7992" width="11.125" style="424" bestFit="1" customWidth="1"/>
    <col min="7993" max="7993" width="5.75" style="424" customWidth="1"/>
    <col min="7994" max="7994" width="7" style="424" customWidth="1"/>
    <col min="7995" max="7995" width="3.625" style="424" customWidth="1"/>
    <col min="7996" max="7996" width="19.5" style="424" customWidth="1"/>
    <col min="7997" max="7997" width="11" style="424" customWidth="1"/>
    <col min="7998" max="7998" width="9.875" style="424" bestFit="1" customWidth="1"/>
    <col min="7999" max="7999" width="9.125" style="424" bestFit="1" customWidth="1"/>
    <col min="8000" max="8000" width="10" style="424" customWidth="1"/>
    <col min="8001" max="8001" width="3.875" style="424" customWidth="1"/>
    <col min="8002" max="8002" width="3.75" style="424" customWidth="1"/>
    <col min="8003" max="8003" width="20.125" style="424" customWidth="1"/>
    <col min="8004" max="8004" width="9.375" style="424" bestFit="1" customWidth="1"/>
    <col min="8005" max="8005" width="9.875" style="424" bestFit="1" customWidth="1"/>
    <col min="8006" max="8006" width="10.5" style="424" bestFit="1" customWidth="1"/>
    <col min="8007" max="8007" width="3.875" style="424" customWidth="1"/>
    <col min="8008" max="8192" width="9" style="424"/>
    <col min="8193" max="8193" width="3.875" style="424" customWidth="1"/>
    <col min="8194" max="8194" width="21" style="424" customWidth="1"/>
    <col min="8195" max="8233" width="9.25" style="424" bestFit="1" customWidth="1"/>
    <col min="8234" max="8234" width="10" style="424" bestFit="1" customWidth="1"/>
    <col min="8235" max="8235" width="9.25" style="424" bestFit="1" customWidth="1"/>
    <col min="8236" max="8236" width="10" style="424" bestFit="1" customWidth="1"/>
    <col min="8237" max="8240" width="9.25" style="424" bestFit="1" customWidth="1"/>
    <col min="8241" max="8242" width="10" style="424" bestFit="1" customWidth="1"/>
    <col min="8243" max="8243" width="9.25" style="424" bestFit="1" customWidth="1"/>
    <col min="8244" max="8245" width="10" style="424" bestFit="1" customWidth="1"/>
    <col min="8246" max="8246" width="10.625" style="424" bestFit="1" customWidth="1"/>
    <col min="8247" max="8247" width="9.625" style="424" bestFit="1" customWidth="1"/>
    <col min="8248" max="8248" width="11.125" style="424" bestFit="1" customWidth="1"/>
    <col min="8249" max="8249" width="5.75" style="424" customWidth="1"/>
    <col min="8250" max="8250" width="7" style="424" customWidth="1"/>
    <col min="8251" max="8251" width="3.625" style="424" customWidth="1"/>
    <col min="8252" max="8252" width="19.5" style="424" customWidth="1"/>
    <col min="8253" max="8253" width="11" style="424" customWidth="1"/>
    <col min="8254" max="8254" width="9.875" style="424" bestFit="1" customWidth="1"/>
    <col min="8255" max="8255" width="9.125" style="424" bestFit="1" customWidth="1"/>
    <col min="8256" max="8256" width="10" style="424" customWidth="1"/>
    <col min="8257" max="8257" width="3.875" style="424" customWidth="1"/>
    <col min="8258" max="8258" width="3.75" style="424" customWidth="1"/>
    <col min="8259" max="8259" width="20.125" style="424" customWidth="1"/>
    <col min="8260" max="8260" width="9.375" style="424" bestFit="1" customWidth="1"/>
    <col min="8261" max="8261" width="9.875" style="424" bestFit="1" customWidth="1"/>
    <col min="8262" max="8262" width="10.5" style="424" bestFit="1" customWidth="1"/>
    <col min="8263" max="8263" width="3.875" style="424" customWidth="1"/>
    <col min="8264" max="8448" width="9" style="424"/>
    <col min="8449" max="8449" width="3.875" style="424" customWidth="1"/>
    <col min="8450" max="8450" width="21" style="424" customWidth="1"/>
    <col min="8451" max="8489" width="9.25" style="424" bestFit="1" customWidth="1"/>
    <col min="8490" max="8490" width="10" style="424" bestFit="1" customWidth="1"/>
    <col min="8491" max="8491" width="9.25" style="424" bestFit="1" customWidth="1"/>
    <col min="8492" max="8492" width="10" style="424" bestFit="1" customWidth="1"/>
    <col min="8493" max="8496" width="9.25" style="424" bestFit="1" customWidth="1"/>
    <col min="8497" max="8498" width="10" style="424" bestFit="1" customWidth="1"/>
    <col min="8499" max="8499" width="9.25" style="424" bestFit="1" customWidth="1"/>
    <col min="8500" max="8501" width="10" style="424" bestFit="1" customWidth="1"/>
    <col min="8502" max="8502" width="10.625" style="424" bestFit="1" customWidth="1"/>
    <col min="8503" max="8503" width="9.625" style="424" bestFit="1" customWidth="1"/>
    <col min="8504" max="8504" width="11.125" style="424" bestFit="1" customWidth="1"/>
    <col min="8505" max="8505" width="5.75" style="424" customWidth="1"/>
    <col min="8506" max="8506" width="7" style="424" customWidth="1"/>
    <col min="8507" max="8507" width="3.625" style="424" customWidth="1"/>
    <col min="8508" max="8508" width="19.5" style="424" customWidth="1"/>
    <col min="8509" max="8509" width="11" style="424" customWidth="1"/>
    <col min="8510" max="8510" width="9.875" style="424" bestFit="1" customWidth="1"/>
    <col min="8511" max="8511" width="9.125" style="424" bestFit="1" customWidth="1"/>
    <col min="8512" max="8512" width="10" style="424" customWidth="1"/>
    <col min="8513" max="8513" width="3.875" style="424" customWidth="1"/>
    <col min="8514" max="8514" width="3.75" style="424" customWidth="1"/>
    <col min="8515" max="8515" width="20.125" style="424" customWidth="1"/>
    <col min="8516" max="8516" width="9.375" style="424" bestFit="1" customWidth="1"/>
    <col min="8517" max="8517" width="9.875" style="424" bestFit="1" customWidth="1"/>
    <col min="8518" max="8518" width="10.5" style="424" bestFit="1" customWidth="1"/>
    <col min="8519" max="8519" width="3.875" style="424" customWidth="1"/>
    <col min="8520" max="8704" width="9" style="424"/>
    <col min="8705" max="8705" width="3.875" style="424" customWidth="1"/>
    <col min="8706" max="8706" width="21" style="424" customWidth="1"/>
    <col min="8707" max="8745" width="9.25" style="424" bestFit="1" customWidth="1"/>
    <col min="8746" max="8746" width="10" style="424" bestFit="1" customWidth="1"/>
    <col min="8747" max="8747" width="9.25" style="424" bestFit="1" customWidth="1"/>
    <col min="8748" max="8748" width="10" style="424" bestFit="1" customWidth="1"/>
    <col min="8749" max="8752" width="9.25" style="424" bestFit="1" customWidth="1"/>
    <col min="8753" max="8754" width="10" style="424" bestFit="1" customWidth="1"/>
    <col min="8755" max="8755" width="9.25" style="424" bestFit="1" customWidth="1"/>
    <col min="8756" max="8757" width="10" style="424" bestFit="1" customWidth="1"/>
    <col min="8758" max="8758" width="10.625" style="424" bestFit="1" customWidth="1"/>
    <col min="8759" max="8759" width="9.625" style="424" bestFit="1" customWidth="1"/>
    <col min="8760" max="8760" width="11.125" style="424" bestFit="1" customWidth="1"/>
    <col min="8761" max="8761" width="5.75" style="424" customWidth="1"/>
    <col min="8762" max="8762" width="7" style="424" customWidth="1"/>
    <col min="8763" max="8763" width="3.625" style="424" customWidth="1"/>
    <col min="8764" max="8764" width="19.5" style="424" customWidth="1"/>
    <col min="8765" max="8765" width="11" style="424" customWidth="1"/>
    <col min="8766" max="8766" width="9.875" style="424" bestFit="1" customWidth="1"/>
    <col min="8767" max="8767" width="9.125" style="424" bestFit="1" customWidth="1"/>
    <col min="8768" max="8768" width="10" style="424" customWidth="1"/>
    <col min="8769" max="8769" width="3.875" style="424" customWidth="1"/>
    <col min="8770" max="8770" width="3.75" style="424" customWidth="1"/>
    <col min="8771" max="8771" width="20.125" style="424" customWidth="1"/>
    <col min="8772" max="8772" width="9.375" style="424" bestFit="1" customWidth="1"/>
    <col min="8773" max="8773" width="9.875" style="424" bestFit="1" customWidth="1"/>
    <col min="8774" max="8774" width="10.5" style="424" bestFit="1" customWidth="1"/>
    <col min="8775" max="8775" width="3.875" style="424" customWidth="1"/>
    <col min="8776" max="8960" width="9" style="424"/>
    <col min="8961" max="8961" width="3.875" style="424" customWidth="1"/>
    <col min="8962" max="8962" width="21" style="424" customWidth="1"/>
    <col min="8963" max="9001" width="9.25" style="424" bestFit="1" customWidth="1"/>
    <col min="9002" max="9002" width="10" style="424" bestFit="1" customWidth="1"/>
    <col min="9003" max="9003" width="9.25" style="424" bestFit="1" customWidth="1"/>
    <col min="9004" max="9004" width="10" style="424" bestFit="1" customWidth="1"/>
    <col min="9005" max="9008" width="9.25" style="424" bestFit="1" customWidth="1"/>
    <col min="9009" max="9010" width="10" style="424" bestFit="1" customWidth="1"/>
    <col min="9011" max="9011" width="9.25" style="424" bestFit="1" customWidth="1"/>
    <col min="9012" max="9013" width="10" style="424" bestFit="1" customWidth="1"/>
    <col min="9014" max="9014" width="10.625" style="424" bestFit="1" customWidth="1"/>
    <col min="9015" max="9015" width="9.625" style="424" bestFit="1" customWidth="1"/>
    <col min="9016" max="9016" width="11.125" style="424" bestFit="1" customWidth="1"/>
    <col min="9017" max="9017" width="5.75" style="424" customWidth="1"/>
    <col min="9018" max="9018" width="7" style="424" customWidth="1"/>
    <col min="9019" max="9019" width="3.625" style="424" customWidth="1"/>
    <col min="9020" max="9020" width="19.5" style="424" customWidth="1"/>
    <col min="9021" max="9021" width="11" style="424" customWidth="1"/>
    <col min="9022" max="9022" width="9.875" style="424" bestFit="1" customWidth="1"/>
    <col min="9023" max="9023" width="9.125" style="424" bestFit="1" customWidth="1"/>
    <col min="9024" max="9024" width="10" style="424" customWidth="1"/>
    <col min="9025" max="9025" width="3.875" style="424" customWidth="1"/>
    <col min="9026" max="9026" width="3.75" style="424" customWidth="1"/>
    <col min="9027" max="9027" width="20.125" style="424" customWidth="1"/>
    <col min="9028" max="9028" width="9.375" style="424" bestFit="1" customWidth="1"/>
    <col min="9029" max="9029" width="9.875" style="424" bestFit="1" customWidth="1"/>
    <col min="9030" max="9030" width="10.5" style="424" bestFit="1" customWidth="1"/>
    <col min="9031" max="9031" width="3.875" style="424" customWidth="1"/>
    <col min="9032" max="9216" width="9" style="424"/>
    <col min="9217" max="9217" width="3.875" style="424" customWidth="1"/>
    <col min="9218" max="9218" width="21" style="424" customWidth="1"/>
    <col min="9219" max="9257" width="9.25" style="424" bestFit="1" customWidth="1"/>
    <col min="9258" max="9258" width="10" style="424" bestFit="1" customWidth="1"/>
    <col min="9259" max="9259" width="9.25" style="424" bestFit="1" customWidth="1"/>
    <col min="9260" max="9260" width="10" style="424" bestFit="1" customWidth="1"/>
    <col min="9261" max="9264" width="9.25" style="424" bestFit="1" customWidth="1"/>
    <col min="9265" max="9266" width="10" style="424" bestFit="1" customWidth="1"/>
    <col min="9267" max="9267" width="9.25" style="424" bestFit="1" customWidth="1"/>
    <col min="9268" max="9269" width="10" style="424" bestFit="1" customWidth="1"/>
    <col min="9270" max="9270" width="10.625" style="424" bestFit="1" customWidth="1"/>
    <col min="9271" max="9271" width="9.625" style="424" bestFit="1" customWidth="1"/>
    <col min="9272" max="9272" width="11.125" style="424" bestFit="1" customWidth="1"/>
    <col min="9273" max="9273" width="5.75" style="424" customWidth="1"/>
    <col min="9274" max="9274" width="7" style="424" customWidth="1"/>
    <col min="9275" max="9275" width="3.625" style="424" customWidth="1"/>
    <col min="9276" max="9276" width="19.5" style="424" customWidth="1"/>
    <col min="9277" max="9277" width="11" style="424" customWidth="1"/>
    <col min="9278" max="9278" width="9.875" style="424" bestFit="1" customWidth="1"/>
    <col min="9279" max="9279" width="9.125" style="424" bestFit="1" customWidth="1"/>
    <col min="9280" max="9280" width="10" style="424" customWidth="1"/>
    <col min="9281" max="9281" width="3.875" style="424" customWidth="1"/>
    <col min="9282" max="9282" width="3.75" style="424" customWidth="1"/>
    <col min="9283" max="9283" width="20.125" style="424" customWidth="1"/>
    <col min="9284" max="9284" width="9.375" style="424" bestFit="1" customWidth="1"/>
    <col min="9285" max="9285" width="9.875" style="424" bestFit="1" customWidth="1"/>
    <col min="9286" max="9286" width="10.5" style="424" bestFit="1" customWidth="1"/>
    <col min="9287" max="9287" width="3.875" style="424" customWidth="1"/>
    <col min="9288" max="9472" width="9" style="424"/>
    <col min="9473" max="9473" width="3.875" style="424" customWidth="1"/>
    <col min="9474" max="9474" width="21" style="424" customWidth="1"/>
    <col min="9475" max="9513" width="9.25" style="424" bestFit="1" customWidth="1"/>
    <col min="9514" max="9514" width="10" style="424" bestFit="1" customWidth="1"/>
    <col min="9515" max="9515" width="9.25" style="424" bestFit="1" customWidth="1"/>
    <col min="9516" max="9516" width="10" style="424" bestFit="1" customWidth="1"/>
    <col min="9517" max="9520" width="9.25" style="424" bestFit="1" customWidth="1"/>
    <col min="9521" max="9522" width="10" style="424" bestFit="1" customWidth="1"/>
    <col min="9523" max="9523" width="9.25" style="424" bestFit="1" customWidth="1"/>
    <col min="9524" max="9525" width="10" style="424" bestFit="1" customWidth="1"/>
    <col min="9526" max="9526" width="10.625" style="424" bestFit="1" customWidth="1"/>
    <col min="9527" max="9527" width="9.625" style="424" bestFit="1" customWidth="1"/>
    <col min="9528" max="9528" width="11.125" style="424" bestFit="1" customWidth="1"/>
    <col min="9529" max="9529" width="5.75" style="424" customWidth="1"/>
    <col min="9530" max="9530" width="7" style="424" customWidth="1"/>
    <col min="9531" max="9531" width="3.625" style="424" customWidth="1"/>
    <col min="9532" max="9532" width="19.5" style="424" customWidth="1"/>
    <col min="9533" max="9533" width="11" style="424" customWidth="1"/>
    <col min="9534" max="9534" width="9.875" style="424" bestFit="1" customWidth="1"/>
    <col min="9535" max="9535" width="9.125" style="424" bestFit="1" customWidth="1"/>
    <col min="9536" max="9536" width="10" style="424" customWidth="1"/>
    <col min="9537" max="9537" width="3.875" style="424" customWidth="1"/>
    <col min="9538" max="9538" width="3.75" style="424" customWidth="1"/>
    <col min="9539" max="9539" width="20.125" style="424" customWidth="1"/>
    <col min="9540" max="9540" width="9.375" style="424" bestFit="1" customWidth="1"/>
    <col min="9541" max="9541" width="9.875" style="424" bestFit="1" customWidth="1"/>
    <col min="9542" max="9542" width="10.5" style="424" bestFit="1" customWidth="1"/>
    <col min="9543" max="9543" width="3.875" style="424" customWidth="1"/>
    <col min="9544" max="9728" width="9" style="424"/>
    <col min="9729" max="9729" width="3.875" style="424" customWidth="1"/>
    <col min="9730" max="9730" width="21" style="424" customWidth="1"/>
    <col min="9731" max="9769" width="9.25" style="424" bestFit="1" customWidth="1"/>
    <col min="9770" max="9770" width="10" style="424" bestFit="1" customWidth="1"/>
    <col min="9771" max="9771" width="9.25" style="424" bestFit="1" customWidth="1"/>
    <col min="9772" max="9772" width="10" style="424" bestFit="1" customWidth="1"/>
    <col min="9773" max="9776" width="9.25" style="424" bestFit="1" customWidth="1"/>
    <col min="9777" max="9778" width="10" style="424" bestFit="1" customWidth="1"/>
    <col min="9779" max="9779" width="9.25" style="424" bestFit="1" customWidth="1"/>
    <col min="9780" max="9781" width="10" style="424" bestFit="1" customWidth="1"/>
    <col min="9782" max="9782" width="10.625" style="424" bestFit="1" customWidth="1"/>
    <col min="9783" max="9783" width="9.625" style="424" bestFit="1" customWidth="1"/>
    <col min="9784" max="9784" width="11.125" style="424" bestFit="1" customWidth="1"/>
    <col min="9785" max="9785" width="5.75" style="424" customWidth="1"/>
    <col min="9786" max="9786" width="7" style="424" customWidth="1"/>
    <col min="9787" max="9787" width="3.625" style="424" customWidth="1"/>
    <col min="9788" max="9788" width="19.5" style="424" customWidth="1"/>
    <col min="9789" max="9789" width="11" style="424" customWidth="1"/>
    <col min="9790" max="9790" width="9.875" style="424" bestFit="1" customWidth="1"/>
    <col min="9791" max="9791" width="9.125" style="424" bestFit="1" customWidth="1"/>
    <col min="9792" max="9792" width="10" style="424" customWidth="1"/>
    <col min="9793" max="9793" width="3.875" style="424" customWidth="1"/>
    <col min="9794" max="9794" width="3.75" style="424" customWidth="1"/>
    <col min="9795" max="9795" width="20.125" style="424" customWidth="1"/>
    <col min="9796" max="9796" width="9.375" style="424" bestFit="1" customWidth="1"/>
    <col min="9797" max="9797" width="9.875" style="424" bestFit="1" customWidth="1"/>
    <col min="9798" max="9798" width="10.5" style="424" bestFit="1" customWidth="1"/>
    <col min="9799" max="9799" width="3.875" style="424" customWidth="1"/>
    <col min="9800" max="9984" width="9" style="424"/>
    <col min="9985" max="9985" width="3.875" style="424" customWidth="1"/>
    <col min="9986" max="9986" width="21" style="424" customWidth="1"/>
    <col min="9987" max="10025" width="9.25" style="424" bestFit="1" customWidth="1"/>
    <col min="10026" max="10026" width="10" style="424" bestFit="1" customWidth="1"/>
    <col min="10027" max="10027" width="9.25" style="424" bestFit="1" customWidth="1"/>
    <col min="10028" max="10028" width="10" style="424" bestFit="1" customWidth="1"/>
    <col min="10029" max="10032" width="9.25" style="424" bestFit="1" customWidth="1"/>
    <col min="10033" max="10034" width="10" style="424" bestFit="1" customWidth="1"/>
    <col min="10035" max="10035" width="9.25" style="424" bestFit="1" customWidth="1"/>
    <col min="10036" max="10037" width="10" style="424" bestFit="1" customWidth="1"/>
    <col min="10038" max="10038" width="10.625" style="424" bestFit="1" customWidth="1"/>
    <col min="10039" max="10039" width="9.625" style="424" bestFit="1" customWidth="1"/>
    <col min="10040" max="10040" width="11.125" style="424" bestFit="1" customWidth="1"/>
    <col min="10041" max="10041" width="5.75" style="424" customWidth="1"/>
    <col min="10042" max="10042" width="7" style="424" customWidth="1"/>
    <col min="10043" max="10043" width="3.625" style="424" customWidth="1"/>
    <col min="10044" max="10044" width="19.5" style="424" customWidth="1"/>
    <col min="10045" max="10045" width="11" style="424" customWidth="1"/>
    <col min="10046" max="10046" width="9.875" style="424" bestFit="1" customWidth="1"/>
    <col min="10047" max="10047" width="9.125" style="424" bestFit="1" customWidth="1"/>
    <col min="10048" max="10048" width="10" style="424" customWidth="1"/>
    <col min="10049" max="10049" width="3.875" style="424" customWidth="1"/>
    <col min="10050" max="10050" width="3.75" style="424" customWidth="1"/>
    <col min="10051" max="10051" width="20.125" style="424" customWidth="1"/>
    <col min="10052" max="10052" width="9.375" style="424" bestFit="1" customWidth="1"/>
    <col min="10053" max="10053" width="9.875" style="424" bestFit="1" customWidth="1"/>
    <col min="10054" max="10054" width="10.5" style="424" bestFit="1" customWidth="1"/>
    <col min="10055" max="10055" width="3.875" style="424" customWidth="1"/>
    <col min="10056" max="10240" width="9" style="424"/>
    <col min="10241" max="10241" width="3.875" style="424" customWidth="1"/>
    <col min="10242" max="10242" width="21" style="424" customWidth="1"/>
    <col min="10243" max="10281" width="9.25" style="424" bestFit="1" customWidth="1"/>
    <col min="10282" max="10282" width="10" style="424" bestFit="1" customWidth="1"/>
    <col min="10283" max="10283" width="9.25" style="424" bestFit="1" customWidth="1"/>
    <col min="10284" max="10284" width="10" style="424" bestFit="1" customWidth="1"/>
    <col min="10285" max="10288" width="9.25" style="424" bestFit="1" customWidth="1"/>
    <col min="10289" max="10290" width="10" style="424" bestFit="1" customWidth="1"/>
    <col min="10291" max="10291" width="9.25" style="424" bestFit="1" customWidth="1"/>
    <col min="10292" max="10293" width="10" style="424" bestFit="1" customWidth="1"/>
    <col min="10294" max="10294" width="10.625" style="424" bestFit="1" customWidth="1"/>
    <col min="10295" max="10295" width="9.625" style="424" bestFit="1" customWidth="1"/>
    <col min="10296" max="10296" width="11.125" style="424" bestFit="1" customWidth="1"/>
    <col min="10297" max="10297" width="5.75" style="424" customWidth="1"/>
    <col min="10298" max="10298" width="7" style="424" customWidth="1"/>
    <col min="10299" max="10299" width="3.625" style="424" customWidth="1"/>
    <col min="10300" max="10300" width="19.5" style="424" customWidth="1"/>
    <col min="10301" max="10301" width="11" style="424" customWidth="1"/>
    <col min="10302" max="10302" width="9.875" style="424" bestFit="1" customWidth="1"/>
    <col min="10303" max="10303" width="9.125" style="424" bestFit="1" customWidth="1"/>
    <col min="10304" max="10304" width="10" style="424" customWidth="1"/>
    <col min="10305" max="10305" width="3.875" style="424" customWidth="1"/>
    <col min="10306" max="10306" width="3.75" style="424" customWidth="1"/>
    <col min="10307" max="10307" width="20.125" style="424" customWidth="1"/>
    <col min="10308" max="10308" width="9.375" style="424" bestFit="1" customWidth="1"/>
    <col min="10309" max="10309" width="9.875" style="424" bestFit="1" customWidth="1"/>
    <col min="10310" max="10310" width="10.5" style="424" bestFit="1" customWidth="1"/>
    <col min="10311" max="10311" width="3.875" style="424" customWidth="1"/>
    <col min="10312" max="10496" width="9" style="424"/>
    <col min="10497" max="10497" width="3.875" style="424" customWidth="1"/>
    <col min="10498" max="10498" width="21" style="424" customWidth="1"/>
    <col min="10499" max="10537" width="9.25" style="424" bestFit="1" customWidth="1"/>
    <col min="10538" max="10538" width="10" style="424" bestFit="1" customWidth="1"/>
    <col min="10539" max="10539" width="9.25" style="424" bestFit="1" customWidth="1"/>
    <col min="10540" max="10540" width="10" style="424" bestFit="1" customWidth="1"/>
    <col min="10541" max="10544" width="9.25" style="424" bestFit="1" customWidth="1"/>
    <col min="10545" max="10546" width="10" style="424" bestFit="1" customWidth="1"/>
    <col min="10547" max="10547" width="9.25" style="424" bestFit="1" customWidth="1"/>
    <col min="10548" max="10549" width="10" style="424" bestFit="1" customWidth="1"/>
    <col min="10550" max="10550" width="10.625" style="424" bestFit="1" customWidth="1"/>
    <col min="10551" max="10551" width="9.625" style="424" bestFit="1" customWidth="1"/>
    <col min="10552" max="10552" width="11.125" style="424" bestFit="1" customWidth="1"/>
    <col min="10553" max="10553" width="5.75" style="424" customWidth="1"/>
    <col min="10554" max="10554" width="7" style="424" customWidth="1"/>
    <col min="10555" max="10555" width="3.625" style="424" customWidth="1"/>
    <col min="10556" max="10556" width="19.5" style="424" customWidth="1"/>
    <col min="10557" max="10557" width="11" style="424" customWidth="1"/>
    <col min="10558" max="10558" width="9.875" style="424" bestFit="1" customWidth="1"/>
    <col min="10559" max="10559" width="9.125" style="424" bestFit="1" customWidth="1"/>
    <col min="10560" max="10560" width="10" style="424" customWidth="1"/>
    <col min="10561" max="10561" width="3.875" style="424" customWidth="1"/>
    <col min="10562" max="10562" width="3.75" style="424" customWidth="1"/>
    <col min="10563" max="10563" width="20.125" style="424" customWidth="1"/>
    <col min="10564" max="10564" width="9.375" style="424" bestFit="1" customWidth="1"/>
    <col min="10565" max="10565" width="9.875" style="424" bestFit="1" customWidth="1"/>
    <col min="10566" max="10566" width="10.5" style="424" bestFit="1" customWidth="1"/>
    <col min="10567" max="10567" width="3.875" style="424" customWidth="1"/>
    <col min="10568" max="10752" width="9" style="424"/>
    <col min="10753" max="10753" width="3.875" style="424" customWidth="1"/>
    <col min="10754" max="10754" width="21" style="424" customWidth="1"/>
    <col min="10755" max="10793" width="9.25" style="424" bestFit="1" customWidth="1"/>
    <col min="10794" max="10794" width="10" style="424" bestFit="1" customWidth="1"/>
    <col min="10795" max="10795" width="9.25" style="424" bestFit="1" customWidth="1"/>
    <col min="10796" max="10796" width="10" style="424" bestFit="1" customWidth="1"/>
    <col min="10797" max="10800" width="9.25" style="424" bestFit="1" customWidth="1"/>
    <col min="10801" max="10802" width="10" style="424" bestFit="1" customWidth="1"/>
    <col min="10803" max="10803" width="9.25" style="424" bestFit="1" customWidth="1"/>
    <col min="10804" max="10805" width="10" style="424" bestFit="1" customWidth="1"/>
    <col min="10806" max="10806" width="10.625" style="424" bestFit="1" customWidth="1"/>
    <col min="10807" max="10807" width="9.625" style="424" bestFit="1" customWidth="1"/>
    <col min="10808" max="10808" width="11.125" style="424" bestFit="1" customWidth="1"/>
    <col min="10809" max="10809" width="5.75" style="424" customWidth="1"/>
    <col min="10810" max="10810" width="7" style="424" customWidth="1"/>
    <col min="10811" max="10811" width="3.625" style="424" customWidth="1"/>
    <col min="10812" max="10812" width="19.5" style="424" customWidth="1"/>
    <col min="10813" max="10813" width="11" style="424" customWidth="1"/>
    <col min="10814" max="10814" width="9.875" style="424" bestFit="1" customWidth="1"/>
    <col min="10815" max="10815" width="9.125" style="424" bestFit="1" customWidth="1"/>
    <col min="10816" max="10816" width="10" style="424" customWidth="1"/>
    <col min="10817" max="10817" width="3.875" style="424" customWidth="1"/>
    <col min="10818" max="10818" width="3.75" style="424" customWidth="1"/>
    <col min="10819" max="10819" width="20.125" style="424" customWidth="1"/>
    <col min="10820" max="10820" width="9.375" style="424" bestFit="1" customWidth="1"/>
    <col min="10821" max="10821" width="9.875" style="424" bestFit="1" customWidth="1"/>
    <col min="10822" max="10822" width="10.5" style="424" bestFit="1" customWidth="1"/>
    <col min="10823" max="10823" width="3.875" style="424" customWidth="1"/>
    <col min="10824" max="11008" width="9" style="424"/>
    <col min="11009" max="11009" width="3.875" style="424" customWidth="1"/>
    <col min="11010" max="11010" width="21" style="424" customWidth="1"/>
    <col min="11011" max="11049" width="9.25" style="424" bestFit="1" customWidth="1"/>
    <col min="11050" max="11050" width="10" style="424" bestFit="1" customWidth="1"/>
    <col min="11051" max="11051" width="9.25" style="424" bestFit="1" customWidth="1"/>
    <col min="11052" max="11052" width="10" style="424" bestFit="1" customWidth="1"/>
    <col min="11053" max="11056" width="9.25" style="424" bestFit="1" customWidth="1"/>
    <col min="11057" max="11058" width="10" style="424" bestFit="1" customWidth="1"/>
    <col min="11059" max="11059" width="9.25" style="424" bestFit="1" customWidth="1"/>
    <col min="11060" max="11061" width="10" style="424" bestFit="1" customWidth="1"/>
    <col min="11062" max="11062" width="10.625" style="424" bestFit="1" customWidth="1"/>
    <col min="11063" max="11063" width="9.625" style="424" bestFit="1" customWidth="1"/>
    <col min="11064" max="11064" width="11.125" style="424" bestFit="1" customWidth="1"/>
    <col min="11065" max="11065" width="5.75" style="424" customWidth="1"/>
    <col min="11066" max="11066" width="7" style="424" customWidth="1"/>
    <col min="11067" max="11067" width="3.625" style="424" customWidth="1"/>
    <col min="11068" max="11068" width="19.5" style="424" customWidth="1"/>
    <col min="11069" max="11069" width="11" style="424" customWidth="1"/>
    <col min="11070" max="11070" width="9.875" style="424" bestFit="1" customWidth="1"/>
    <col min="11071" max="11071" width="9.125" style="424" bestFit="1" customWidth="1"/>
    <col min="11072" max="11072" width="10" style="424" customWidth="1"/>
    <col min="11073" max="11073" width="3.875" style="424" customWidth="1"/>
    <col min="11074" max="11074" width="3.75" style="424" customWidth="1"/>
    <col min="11075" max="11075" width="20.125" style="424" customWidth="1"/>
    <col min="11076" max="11076" width="9.375" style="424" bestFit="1" customWidth="1"/>
    <col min="11077" max="11077" width="9.875" style="424" bestFit="1" customWidth="1"/>
    <col min="11078" max="11078" width="10.5" style="424" bestFit="1" customWidth="1"/>
    <col min="11079" max="11079" width="3.875" style="424" customWidth="1"/>
    <col min="11080" max="11264" width="9" style="424"/>
    <col min="11265" max="11265" width="3.875" style="424" customWidth="1"/>
    <col min="11266" max="11266" width="21" style="424" customWidth="1"/>
    <col min="11267" max="11305" width="9.25" style="424" bestFit="1" customWidth="1"/>
    <col min="11306" max="11306" width="10" style="424" bestFit="1" customWidth="1"/>
    <col min="11307" max="11307" width="9.25" style="424" bestFit="1" customWidth="1"/>
    <col min="11308" max="11308" width="10" style="424" bestFit="1" customWidth="1"/>
    <col min="11309" max="11312" width="9.25" style="424" bestFit="1" customWidth="1"/>
    <col min="11313" max="11314" width="10" style="424" bestFit="1" customWidth="1"/>
    <col min="11315" max="11315" width="9.25" style="424" bestFit="1" customWidth="1"/>
    <col min="11316" max="11317" width="10" style="424" bestFit="1" customWidth="1"/>
    <col min="11318" max="11318" width="10.625" style="424" bestFit="1" customWidth="1"/>
    <col min="11319" max="11319" width="9.625" style="424" bestFit="1" customWidth="1"/>
    <col min="11320" max="11320" width="11.125" style="424" bestFit="1" customWidth="1"/>
    <col min="11321" max="11321" width="5.75" style="424" customWidth="1"/>
    <col min="11322" max="11322" width="7" style="424" customWidth="1"/>
    <col min="11323" max="11323" width="3.625" style="424" customWidth="1"/>
    <col min="11324" max="11324" width="19.5" style="424" customWidth="1"/>
    <col min="11325" max="11325" width="11" style="424" customWidth="1"/>
    <col min="11326" max="11326" width="9.875" style="424" bestFit="1" customWidth="1"/>
    <col min="11327" max="11327" width="9.125" style="424" bestFit="1" customWidth="1"/>
    <col min="11328" max="11328" width="10" style="424" customWidth="1"/>
    <col min="11329" max="11329" width="3.875" style="424" customWidth="1"/>
    <col min="11330" max="11330" width="3.75" style="424" customWidth="1"/>
    <col min="11331" max="11331" width="20.125" style="424" customWidth="1"/>
    <col min="11332" max="11332" width="9.375" style="424" bestFit="1" customWidth="1"/>
    <col min="11333" max="11333" width="9.875" style="424" bestFit="1" customWidth="1"/>
    <col min="11334" max="11334" width="10.5" style="424" bestFit="1" customWidth="1"/>
    <col min="11335" max="11335" width="3.875" style="424" customWidth="1"/>
    <col min="11336" max="11520" width="9" style="424"/>
    <col min="11521" max="11521" width="3.875" style="424" customWidth="1"/>
    <col min="11522" max="11522" width="21" style="424" customWidth="1"/>
    <col min="11523" max="11561" width="9.25" style="424" bestFit="1" customWidth="1"/>
    <col min="11562" max="11562" width="10" style="424" bestFit="1" customWidth="1"/>
    <col min="11563" max="11563" width="9.25" style="424" bestFit="1" customWidth="1"/>
    <col min="11564" max="11564" width="10" style="424" bestFit="1" customWidth="1"/>
    <col min="11565" max="11568" width="9.25" style="424" bestFit="1" customWidth="1"/>
    <col min="11569" max="11570" width="10" style="424" bestFit="1" customWidth="1"/>
    <col min="11571" max="11571" width="9.25" style="424" bestFit="1" customWidth="1"/>
    <col min="11572" max="11573" width="10" style="424" bestFit="1" customWidth="1"/>
    <col min="11574" max="11574" width="10.625" style="424" bestFit="1" customWidth="1"/>
    <col min="11575" max="11575" width="9.625" style="424" bestFit="1" customWidth="1"/>
    <col min="11576" max="11576" width="11.125" style="424" bestFit="1" customWidth="1"/>
    <col min="11577" max="11577" width="5.75" style="424" customWidth="1"/>
    <col min="11578" max="11578" width="7" style="424" customWidth="1"/>
    <col min="11579" max="11579" width="3.625" style="424" customWidth="1"/>
    <col min="11580" max="11580" width="19.5" style="424" customWidth="1"/>
    <col min="11581" max="11581" width="11" style="424" customWidth="1"/>
    <col min="11582" max="11582" width="9.875" style="424" bestFit="1" customWidth="1"/>
    <col min="11583" max="11583" width="9.125" style="424" bestFit="1" customWidth="1"/>
    <col min="11584" max="11584" width="10" style="424" customWidth="1"/>
    <col min="11585" max="11585" width="3.875" style="424" customWidth="1"/>
    <col min="11586" max="11586" width="3.75" style="424" customWidth="1"/>
    <col min="11587" max="11587" width="20.125" style="424" customWidth="1"/>
    <col min="11588" max="11588" width="9.375" style="424" bestFit="1" customWidth="1"/>
    <col min="11589" max="11589" width="9.875" style="424" bestFit="1" customWidth="1"/>
    <col min="11590" max="11590" width="10.5" style="424" bestFit="1" customWidth="1"/>
    <col min="11591" max="11591" width="3.875" style="424" customWidth="1"/>
    <col min="11592" max="11776" width="9" style="424"/>
    <col min="11777" max="11777" width="3.875" style="424" customWidth="1"/>
    <col min="11778" max="11778" width="21" style="424" customWidth="1"/>
    <col min="11779" max="11817" width="9.25" style="424" bestFit="1" customWidth="1"/>
    <col min="11818" max="11818" width="10" style="424" bestFit="1" customWidth="1"/>
    <col min="11819" max="11819" width="9.25" style="424" bestFit="1" customWidth="1"/>
    <col min="11820" max="11820" width="10" style="424" bestFit="1" customWidth="1"/>
    <col min="11821" max="11824" width="9.25" style="424" bestFit="1" customWidth="1"/>
    <col min="11825" max="11826" width="10" style="424" bestFit="1" customWidth="1"/>
    <col min="11827" max="11827" width="9.25" style="424" bestFit="1" customWidth="1"/>
    <col min="11828" max="11829" width="10" style="424" bestFit="1" customWidth="1"/>
    <col min="11830" max="11830" width="10.625" style="424" bestFit="1" customWidth="1"/>
    <col min="11831" max="11831" width="9.625" style="424" bestFit="1" customWidth="1"/>
    <col min="11832" max="11832" width="11.125" style="424" bestFit="1" customWidth="1"/>
    <col min="11833" max="11833" width="5.75" style="424" customWidth="1"/>
    <col min="11834" max="11834" width="7" style="424" customWidth="1"/>
    <col min="11835" max="11835" width="3.625" style="424" customWidth="1"/>
    <col min="11836" max="11836" width="19.5" style="424" customWidth="1"/>
    <col min="11837" max="11837" width="11" style="424" customWidth="1"/>
    <col min="11838" max="11838" width="9.875" style="424" bestFit="1" customWidth="1"/>
    <col min="11839" max="11839" width="9.125" style="424" bestFit="1" customWidth="1"/>
    <col min="11840" max="11840" width="10" style="424" customWidth="1"/>
    <col min="11841" max="11841" width="3.875" style="424" customWidth="1"/>
    <col min="11842" max="11842" width="3.75" style="424" customWidth="1"/>
    <col min="11843" max="11843" width="20.125" style="424" customWidth="1"/>
    <col min="11844" max="11844" width="9.375" style="424" bestFit="1" customWidth="1"/>
    <col min="11845" max="11845" width="9.875" style="424" bestFit="1" customWidth="1"/>
    <col min="11846" max="11846" width="10.5" style="424" bestFit="1" customWidth="1"/>
    <col min="11847" max="11847" width="3.875" style="424" customWidth="1"/>
    <col min="11848" max="12032" width="9" style="424"/>
    <col min="12033" max="12033" width="3.875" style="424" customWidth="1"/>
    <col min="12034" max="12034" width="21" style="424" customWidth="1"/>
    <col min="12035" max="12073" width="9.25" style="424" bestFit="1" customWidth="1"/>
    <col min="12074" max="12074" width="10" style="424" bestFit="1" customWidth="1"/>
    <col min="12075" max="12075" width="9.25" style="424" bestFit="1" customWidth="1"/>
    <col min="12076" max="12076" width="10" style="424" bestFit="1" customWidth="1"/>
    <col min="12077" max="12080" width="9.25" style="424" bestFit="1" customWidth="1"/>
    <col min="12081" max="12082" width="10" style="424" bestFit="1" customWidth="1"/>
    <col min="12083" max="12083" width="9.25" style="424" bestFit="1" customWidth="1"/>
    <col min="12084" max="12085" width="10" style="424" bestFit="1" customWidth="1"/>
    <col min="12086" max="12086" width="10.625" style="424" bestFit="1" customWidth="1"/>
    <col min="12087" max="12087" width="9.625" style="424" bestFit="1" customWidth="1"/>
    <col min="12088" max="12088" width="11.125" style="424" bestFit="1" customWidth="1"/>
    <col min="12089" max="12089" width="5.75" style="424" customWidth="1"/>
    <col min="12090" max="12090" width="7" style="424" customWidth="1"/>
    <col min="12091" max="12091" width="3.625" style="424" customWidth="1"/>
    <col min="12092" max="12092" width="19.5" style="424" customWidth="1"/>
    <col min="12093" max="12093" width="11" style="424" customWidth="1"/>
    <col min="12094" max="12094" width="9.875" style="424" bestFit="1" customWidth="1"/>
    <col min="12095" max="12095" width="9.125" style="424" bestFit="1" customWidth="1"/>
    <col min="12096" max="12096" width="10" style="424" customWidth="1"/>
    <col min="12097" max="12097" width="3.875" style="424" customWidth="1"/>
    <col min="12098" max="12098" width="3.75" style="424" customWidth="1"/>
    <col min="12099" max="12099" width="20.125" style="424" customWidth="1"/>
    <col min="12100" max="12100" width="9.375" style="424" bestFit="1" customWidth="1"/>
    <col min="12101" max="12101" width="9.875" style="424" bestFit="1" customWidth="1"/>
    <col min="12102" max="12102" width="10.5" style="424" bestFit="1" customWidth="1"/>
    <col min="12103" max="12103" width="3.875" style="424" customWidth="1"/>
    <col min="12104" max="12288" width="9" style="424"/>
    <col min="12289" max="12289" width="3.875" style="424" customWidth="1"/>
    <col min="12290" max="12290" width="21" style="424" customWidth="1"/>
    <col min="12291" max="12329" width="9.25" style="424" bestFit="1" customWidth="1"/>
    <col min="12330" max="12330" width="10" style="424" bestFit="1" customWidth="1"/>
    <col min="12331" max="12331" width="9.25" style="424" bestFit="1" customWidth="1"/>
    <col min="12332" max="12332" width="10" style="424" bestFit="1" customWidth="1"/>
    <col min="12333" max="12336" width="9.25" style="424" bestFit="1" customWidth="1"/>
    <col min="12337" max="12338" width="10" style="424" bestFit="1" customWidth="1"/>
    <col min="12339" max="12339" width="9.25" style="424" bestFit="1" customWidth="1"/>
    <col min="12340" max="12341" width="10" style="424" bestFit="1" customWidth="1"/>
    <col min="12342" max="12342" width="10.625" style="424" bestFit="1" customWidth="1"/>
    <col min="12343" max="12343" width="9.625" style="424" bestFit="1" customWidth="1"/>
    <col min="12344" max="12344" width="11.125" style="424" bestFit="1" customWidth="1"/>
    <col min="12345" max="12345" width="5.75" style="424" customWidth="1"/>
    <col min="12346" max="12346" width="7" style="424" customWidth="1"/>
    <col min="12347" max="12347" width="3.625" style="424" customWidth="1"/>
    <col min="12348" max="12348" width="19.5" style="424" customWidth="1"/>
    <col min="12349" max="12349" width="11" style="424" customWidth="1"/>
    <col min="12350" max="12350" width="9.875" style="424" bestFit="1" customWidth="1"/>
    <col min="12351" max="12351" width="9.125" style="424" bestFit="1" customWidth="1"/>
    <col min="12352" max="12352" width="10" style="424" customWidth="1"/>
    <col min="12353" max="12353" width="3.875" style="424" customWidth="1"/>
    <col min="12354" max="12354" width="3.75" style="424" customWidth="1"/>
    <col min="12355" max="12355" width="20.125" style="424" customWidth="1"/>
    <col min="12356" max="12356" width="9.375" style="424" bestFit="1" customWidth="1"/>
    <col min="12357" max="12357" width="9.875" style="424" bestFit="1" customWidth="1"/>
    <col min="12358" max="12358" width="10.5" style="424" bestFit="1" customWidth="1"/>
    <col min="12359" max="12359" width="3.875" style="424" customWidth="1"/>
    <col min="12360" max="12544" width="9" style="424"/>
    <col min="12545" max="12545" width="3.875" style="424" customWidth="1"/>
    <col min="12546" max="12546" width="21" style="424" customWidth="1"/>
    <col min="12547" max="12585" width="9.25" style="424" bestFit="1" customWidth="1"/>
    <col min="12586" max="12586" width="10" style="424" bestFit="1" customWidth="1"/>
    <col min="12587" max="12587" width="9.25" style="424" bestFit="1" customWidth="1"/>
    <col min="12588" max="12588" width="10" style="424" bestFit="1" customWidth="1"/>
    <col min="12589" max="12592" width="9.25" style="424" bestFit="1" customWidth="1"/>
    <col min="12593" max="12594" width="10" style="424" bestFit="1" customWidth="1"/>
    <col min="12595" max="12595" width="9.25" style="424" bestFit="1" customWidth="1"/>
    <col min="12596" max="12597" width="10" style="424" bestFit="1" customWidth="1"/>
    <col min="12598" max="12598" width="10.625" style="424" bestFit="1" customWidth="1"/>
    <col min="12599" max="12599" width="9.625" style="424" bestFit="1" customWidth="1"/>
    <col min="12600" max="12600" width="11.125" style="424" bestFit="1" customWidth="1"/>
    <col min="12601" max="12601" width="5.75" style="424" customWidth="1"/>
    <col min="12602" max="12602" width="7" style="424" customWidth="1"/>
    <col min="12603" max="12603" width="3.625" style="424" customWidth="1"/>
    <col min="12604" max="12604" width="19.5" style="424" customWidth="1"/>
    <col min="12605" max="12605" width="11" style="424" customWidth="1"/>
    <col min="12606" max="12606" width="9.875" style="424" bestFit="1" customWidth="1"/>
    <col min="12607" max="12607" width="9.125" style="424" bestFit="1" customWidth="1"/>
    <col min="12608" max="12608" width="10" style="424" customWidth="1"/>
    <col min="12609" max="12609" width="3.875" style="424" customWidth="1"/>
    <col min="12610" max="12610" width="3.75" style="424" customWidth="1"/>
    <col min="12611" max="12611" width="20.125" style="424" customWidth="1"/>
    <col min="12612" max="12612" width="9.375" style="424" bestFit="1" customWidth="1"/>
    <col min="12613" max="12613" width="9.875" style="424" bestFit="1" customWidth="1"/>
    <col min="12614" max="12614" width="10.5" style="424" bestFit="1" customWidth="1"/>
    <col min="12615" max="12615" width="3.875" style="424" customWidth="1"/>
    <col min="12616" max="12800" width="9" style="424"/>
    <col min="12801" max="12801" width="3.875" style="424" customWidth="1"/>
    <col min="12802" max="12802" width="21" style="424" customWidth="1"/>
    <col min="12803" max="12841" width="9.25" style="424" bestFit="1" customWidth="1"/>
    <col min="12842" max="12842" width="10" style="424" bestFit="1" customWidth="1"/>
    <col min="12843" max="12843" width="9.25" style="424" bestFit="1" customWidth="1"/>
    <col min="12844" max="12844" width="10" style="424" bestFit="1" customWidth="1"/>
    <col min="12845" max="12848" width="9.25" style="424" bestFit="1" customWidth="1"/>
    <col min="12849" max="12850" width="10" style="424" bestFit="1" customWidth="1"/>
    <col min="12851" max="12851" width="9.25" style="424" bestFit="1" customWidth="1"/>
    <col min="12852" max="12853" width="10" style="424" bestFit="1" customWidth="1"/>
    <col min="12854" max="12854" width="10.625" style="424" bestFit="1" customWidth="1"/>
    <col min="12855" max="12855" width="9.625" style="424" bestFit="1" customWidth="1"/>
    <col min="12856" max="12856" width="11.125" style="424" bestFit="1" customWidth="1"/>
    <col min="12857" max="12857" width="5.75" style="424" customWidth="1"/>
    <col min="12858" max="12858" width="7" style="424" customWidth="1"/>
    <col min="12859" max="12859" width="3.625" style="424" customWidth="1"/>
    <col min="12860" max="12860" width="19.5" style="424" customWidth="1"/>
    <col min="12861" max="12861" width="11" style="424" customWidth="1"/>
    <col min="12862" max="12862" width="9.875" style="424" bestFit="1" customWidth="1"/>
    <col min="12863" max="12863" width="9.125" style="424" bestFit="1" customWidth="1"/>
    <col min="12864" max="12864" width="10" style="424" customWidth="1"/>
    <col min="12865" max="12865" width="3.875" style="424" customWidth="1"/>
    <col min="12866" max="12866" width="3.75" style="424" customWidth="1"/>
    <col min="12867" max="12867" width="20.125" style="424" customWidth="1"/>
    <col min="12868" max="12868" width="9.375" style="424" bestFit="1" customWidth="1"/>
    <col min="12869" max="12869" width="9.875" style="424" bestFit="1" customWidth="1"/>
    <col min="12870" max="12870" width="10.5" style="424" bestFit="1" customWidth="1"/>
    <col min="12871" max="12871" width="3.875" style="424" customWidth="1"/>
    <col min="12872" max="13056" width="9" style="424"/>
    <col min="13057" max="13057" width="3.875" style="424" customWidth="1"/>
    <col min="13058" max="13058" width="21" style="424" customWidth="1"/>
    <col min="13059" max="13097" width="9.25" style="424" bestFit="1" customWidth="1"/>
    <col min="13098" max="13098" width="10" style="424" bestFit="1" customWidth="1"/>
    <col min="13099" max="13099" width="9.25" style="424" bestFit="1" customWidth="1"/>
    <col min="13100" max="13100" width="10" style="424" bestFit="1" customWidth="1"/>
    <col min="13101" max="13104" width="9.25" style="424" bestFit="1" customWidth="1"/>
    <col min="13105" max="13106" width="10" style="424" bestFit="1" customWidth="1"/>
    <col min="13107" max="13107" width="9.25" style="424" bestFit="1" customWidth="1"/>
    <col min="13108" max="13109" width="10" style="424" bestFit="1" customWidth="1"/>
    <col min="13110" max="13110" width="10.625" style="424" bestFit="1" customWidth="1"/>
    <col min="13111" max="13111" width="9.625" style="424" bestFit="1" customWidth="1"/>
    <col min="13112" max="13112" width="11.125" style="424" bestFit="1" customWidth="1"/>
    <col min="13113" max="13113" width="5.75" style="424" customWidth="1"/>
    <col min="13114" max="13114" width="7" style="424" customWidth="1"/>
    <col min="13115" max="13115" width="3.625" style="424" customWidth="1"/>
    <col min="13116" max="13116" width="19.5" style="424" customWidth="1"/>
    <col min="13117" max="13117" width="11" style="424" customWidth="1"/>
    <col min="13118" max="13118" width="9.875" style="424" bestFit="1" customWidth="1"/>
    <col min="13119" max="13119" width="9.125" style="424" bestFit="1" customWidth="1"/>
    <col min="13120" max="13120" width="10" style="424" customWidth="1"/>
    <col min="13121" max="13121" width="3.875" style="424" customWidth="1"/>
    <col min="13122" max="13122" width="3.75" style="424" customWidth="1"/>
    <col min="13123" max="13123" width="20.125" style="424" customWidth="1"/>
    <col min="13124" max="13124" width="9.375" style="424" bestFit="1" customWidth="1"/>
    <col min="13125" max="13125" width="9.875" style="424" bestFit="1" customWidth="1"/>
    <col min="13126" max="13126" width="10.5" style="424" bestFit="1" customWidth="1"/>
    <col min="13127" max="13127" width="3.875" style="424" customWidth="1"/>
    <col min="13128" max="13312" width="9" style="424"/>
    <col min="13313" max="13313" width="3.875" style="424" customWidth="1"/>
    <col min="13314" max="13314" width="21" style="424" customWidth="1"/>
    <col min="13315" max="13353" width="9.25" style="424" bestFit="1" customWidth="1"/>
    <col min="13354" max="13354" width="10" style="424" bestFit="1" customWidth="1"/>
    <col min="13355" max="13355" width="9.25" style="424" bestFit="1" customWidth="1"/>
    <col min="13356" max="13356" width="10" style="424" bestFit="1" customWidth="1"/>
    <col min="13357" max="13360" width="9.25" style="424" bestFit="1" customWidth="1"/>
    <col min="13361" max="13362" width="10" style="424" bestFit="1" customWidth="1"/>
    <col min="13363" max="13363" width="9.25" style="424" bestFit="1" customWidth="1"/>
    <col min="13364" max="13365" width="10" style="424" bestFit="1" customWidth="1"/>
    <col min="13366" max="13366" width="10.625" style="424" bestFit="1" customWidth="1"/>
    <col min="13367" max="13367" width="9.625" style="424" bestFit="1" customWidth="1"/>
    <col min="13368" max="13368" width="11.125" style="424" bestFit="1" customWidth="1"/>
    <col min="13369" max="13369" width="5.75" style="424" customWidth="1"/>
    <col min="13370" max="13370" width="7" style="424" customWidth="1"/>
    <col min="13371" max="13371" width="3.625" style="424" customWidth="1"/>
    <col min="13372" max="13372" width="19.5" style="424" customWidth="1"/>
    <col min="13373" max="13373" width="11" style="424" customWidth="1"/>
    <col min="13374" max="13374" width="9.875" style="424" bestFit="1" customWidth="1"/>
    <col min="13375" max="13375" width="9.125" style="424" bestFit="1" customWidth="1"/>
    <col min="13376" max="13376" width="10" style="424" customWidth="1"/>
    <col min="13377" max="13377" width="3.875" style="424" customWidth="1"/>
    <col min="13378" max="13378" width="3.75" style="424" customWidth="1"/>
    <col min="13379" max="13379" width="20.125" style="424" customWidth="1"/>
    <col min="13380" max="13380" width="9.375" style="424" bestFit="1" customWidth="1"/>
    <col min="13381" max="13381" width="9.875" style="424" bestFit="1" customWidth="1"/>
    <col min="13382" max="13382" width="10.5" style="424" bestFit="1" customWidth="1"/>
    <col min="13383" max="13383" width="3.875" style="424" customWidth="1"/>
    <col min="13384" max="13568" width="9" style="424"/>
    <col min="13569" max="13569" width="3.875" style="424" customWidth="1"/>
    <col min="13570" max="13570" width="21" style="424" customWidth="1"/>
    <col min="13571" max="13609" width="9.25" style="424" bestFit="1" customWidth="1"/>
    <col min="13610" max="13610" width="10" style="424" bestFit="1" customWidth="1"/>
    <col min="13611" max="13611" width="9.25" style="424" bestFit="1" customWidth="1"/>
    <col min="13612" max="13612" width="10" style="424" bestFit="1" customWidth="1"/>
    <col min="13613" max="13616" width="9.25" style="424" bestFit="1" customWidth="1"/>
    <col min="13617" max="13618" width="10" style="424" bestFit="1" customWidth="1"/>
    <col min="13619" max="13619" width="9.25" style="424" bestFit="1" customWidth="1"/>
    <col min="13620" max="13621" width="10" style="424" bestFit="1" customWidth="1"/>
    <col min="13622" max="13622" width="10.625" style="424" bestFit="1" customWidth="1"/>
    <col min="13623" max="13623" width="9.625" style="424" bestFit="1" customWidth="1"/>
    <col min="13624" max="13624" width="11.125" style="424" bestFit="1" customWidth="1"/>
    <col min="13625" max="13625" width="5.75" style="424" customWidth="1"/>
    <col min="13626" max="13626" width="7" style="424" customWidth="1"/>
    <col min="13627" max="13627" width="3.625" style="424" customWidth="1"/>
    <col min="13628" max="13628" width="19.5" style="424" customWidth="1"/>
    <col min="13629" max="13629" width="11" style="424" customWidth="1"/>
    <col min="13630" max="13630" width="9.875" style="424" bestFit="1" customWidth="1"/>
    <col min="13631" max="13631" width="9.125" style="424" bestFit="1" customWidth="1"/>
    <col min="13632" max="13632" width="10" style="424" customWidth="1"/>
    <col min="13633" max="13633" width="3.875" style="424" customWidth="1"/>
    <col min="13634" max="13634" width="3.75" style="424" customWidth="1"/>
    <col min="13635" max="13635" width="20.125" style="424" customWidth="1"/>
    <col min="13636" max="13636" width="9.375" style="424" bestFit="1" customWidth="1"/>
    <col min="13637" max="13637" width="9.875" style="424" bestFit="1" customWidth="1"/>
    <col min="13638" max="13638" width="10.5" style="424" bestFit="1" customWidth="1"/>
    <col min="13639" max="13639" width="3.875" style="424" customWidth="1"/>
    <col min="13640" max="13824" width="9" style="424"/>
    <col min="13825" max="13825" width="3.875" style="424" customWidth="1"/>
    <col min="13826" max="13826" width="21" style="424" customWidth="1"/>
    <col min="13827" max="13865" width="9.25" style="424" bestFit="1" customWidth="1"/>
    <col min="13866" max="13866" width="10" style="424" bestFit="1" customWidth="1"/>
    <col min="13867" max="13867" width="9.25" style="424" bestFit="1" customWidth="1"/>
    <col min="13868" max="13868" width="10" style="424" bestFit="1" customWidth="1"/>
    <col min="13869" max="13872" width="9.25" style="424" bestFit="1" customWidth="1"/>
    <col min="13873" max="13874" width="10" style="424" bestFit="1" customWidth="1"/>
    <col min="13875" max="13875" width="9.25" style="424" bestFit="1" customWidth="1"/>
    <col min="13876" max="13877" width="10" style="424" bestFit="1" customWidth="1"/>
    <col min="13878" max="13878" width="10.625" style="424" bestFit="1" customWidth="1"/>
    <col min="13879" max="13879" width="9.625" style="424" bestFit="1" customWidth="1"/>
    <col min="13880" max="13880" width="11.125" style="424" bestFit="1" customWidth="1"/>
    <col min="13881" max="13881" width="5.75" style="424" customWidth="1"/>
    <col min="13882" max="13882" width="7" style="424" customWidth="1"/>
    <col min="13883" max="13883" width="3.625" style="424" customWidth="1"/>
    <col min="13884" max="13884" width="19.5" style="424" customWidth="1"/>
    <col min="13885" max="13885" width="11" style="424" customWidth="1"/>
    <col min="13886" max="13886" width="9.875" style="424" bestFit="1" customWidth="1"/>
    <col min="13887" max="13887" width="9.125" style="424" bestFit="1" customWidth="1"/>
    <col min="13888" max="13888" width="10" style="424" customWidth="1"/>
    <col min="13889" max="13889" width="3.875" style="424" customWidth="1"/>
    <col min="13890" max="13890" width="3.75" style="424" customWidth="1"/>
    <col min="13891" max="13891" width="20.125" style="424" customWidth="1"/>
    <col min="13892" max="13892" width="9.375" style="424" bestFit="1" customWidth="1"/>
    <col min="13893" max="13893" width="9.875" style="424" bestFit="1" customWidth="1"/>
    <col min="13894" max="13894" width="10.5" style="424" bestFit="1" customWidth="1"/>
    <col min="13895" max="13895" width="3.875" style="424" customWidth="1"/>
    <col min="13896" max="14080" width="9" style="424"/>
    <col min="14081" max="14081" width="3.875" style="424" customWidth="1"/>
    <col min="14082" max="14082" width="21" style="424" customWidth="1"/>
    <col min="14083" max="14121" width="9.25" style="424" bestFit="1" customWidth="1"/>
    <col min="14122" max="14122" width="10" style="424" bestFit="1" customWidth="1"/>
    <col min="14123" max="14123" width="9.25" style="424" bestFit="1" customWidth="1"/>
    <col min="14124" max="14124" width="10" style="424" bestFit="1" customWidth="1"/>
    <col min="14125" max="14128" width="9.25" style="424" bestFit="1" customWidth="1"/>
    <col min="14129" max="14130" width="10" style="424" bestFit="1" customWidth="1"/>
    <col min="14131" max="14131" width="9.25" style="424" bestFit="1" customWidth="1"/>
    <col min="14132" max="14133" width="10" style="424" bestFit="1" customWidth="1"/>
    <col min="14134" max="14134" width="10.625" style="424" bestFit="1" customWidth="1"/>
    <col min="14135" max="14135" width="9.625" style="424" bestFit="1" customWidth="1"/>
    <col min="14136" max="14136" width="11.125" style="424" bestFit="1" customWidth="1"/>
    <col min="14137" max="14137" width="5.75" style="424" customWidth="1"/>
    <col min="14138" max="14138" width="7" style="424" customWidth="1"/>
    <col min="14139" max="14139" width="3.625" style="424" customWidth="1"/>
    <col min="14140" max="14140" width="19.5" style="424" customWidth="1"/>
    <col min="14141" max="14141" width="11" style="424" customWidth="1"/>
    <col min="14142" max="14142" width="9.875" style="424" bestFit="1" customWidth="1"/>
    <col min="14143" max="14143" width="9.125" style="424" bestFit="1" customWidth="1"/>
    <col min="14144" max="14144" width="10" style="424" customWidth="1"/>
    <col min="14145" max="14145" width="3.875" style="424" customWidth="1"/>
    <col min="14146" max="14146" width="3.75" style="424" customWidth="1"/>
    <col min="14147" max="14147" width="20.125" style="424" customWidth="1"/>
    <col min="14148" max="14148" width="9.375" style="424" bestFit="1" customWidth="1"/>
    <col min="14149" max="14149" width="9.875" style="424" bestFit="1" customWidth="1"/>
    <col min="14150" max="14150" width="10.5" style="424" bestFit="1" customWidth="1"/>
    <col min="14151" max="14151" width="3.875" style="424" customWidth="1"/>
    <col min="14152" max="14336" width="9" style="424"/>
    <col min="14337" max="14337" width="3.875" style="424" customWidth="1"/>
    <col min="14338" max="14338" width="21" style="424" customWidth="1"/>
    <col min="14339" max="14377" width="9.25" style="424" bestFit="1" customWidth="1"/>
    <col min="14378" max="14378" width="10" style="424" bestFit="1" customWidth="1"/>
    <col min="14379" max="14379" width="9.25" style="424" bestFit="1" customWidth="1"/>
    <col min="14380" max="14380" width="10" style="424" bestFit="1" customWidth="1"/>
    <col min="14381" max="14384" width="9.25" style="424" bestFit="1" customWidth="1"/>
    <col min="14385" max="14386" width="10" style="424" bestFit="1" customWidth="1"/>
    <col min="14387" max="14387" width="9.25" style="424" bestFit="1" customWidth="1"/>
    <col min="14388" max="14389" width="10" style="424" bestFit="1" customWidth="1"/>
    <col min="14390" max="14390" width="10.625" style="424" bestFit="1" customWidth="1"/>
    <col min="14391" max="14391" width="9.625" style="424" bestFit="1" customWidth="1"/>
    <col min="14392" max="14392" width="11.125" style="424" bestFit="1" customWidth="1"/>
    <col min="14393" max="14393" width="5.75" style="424" customWidth="1"/>
    <col min="14394" max="14394" width="7" style="424" customWidth="1"/>
    <col min="14395" max="14395" width="3.625" style="424" customWidth="1"/>
    <col min="14396" max="14396" width="19.5" style="424" customWidth="1"/>
    <col min="14397" max="14397" width="11" style="424" customWidth="1"/>
    <col min="14398" max="14398" width="9.875" style="424" bestFit="1" customWidth="1"/>
    <col min="14399" max="14399" width="9.125" style="424" bestFit="1" customWidth="1"/>
    <col min="14400" max="14400" width="10" style="424" customWidth="1"/>
    <col min="14401" max="14401" width="3.875" style="424" customWidth="1"/>
    <col min="14402" max="14402" width="3.75" style="424" customWidth="1"/>
    <col min="14403" max="14403" width="20.125" style="424" customWidth="1"/>
    <col min="14404" max="14404" width="9.375" style="424" bestFit="1" customWidth="1"/>
    <col min="14405" max="14405" width="9.875" style="424" bestFit="1" customWidth="1"/>
    <col min="14406" max="14406" width="10.5" style="424" bestFit="1" customWidth="1"/>
    <col min="14407" max="14407" width="3.875" style="424" customWidth="1"/>
    <col min="14408" max="14592" width="9" style="424"/>
    <col min="14593" max="14593" width="3.875" style="424" customWidth="1"/>
    <col min="14594" max="14594" width="21" style="424" customWidth="1"/>
    <col min="14595" max="14633" width="9.25" style="424" bestFit="1" customWidth="1"/>
    <col min="14634" max="14634" width="10" style="424" bestFit="1" customWidth="1"/>
    <col min="14635" max="14635" width="9.25" style="424" bestFit="1" customWidth="1"/>
    <col min="14636" max="14636" width="10" style="424" bestFit="1" customWidth="1"/>
    <col min="14637" max="14640" width="9.25" style="424" bestFit="1" customWidth="1"/>
    <col min="14641" max="14642" width="10" style="424" bestFit="1" customWidth="1"/>
    <col min="14643" max="14643" width="9.25" style="424" bestFit="1" customWidth="1"/>
    <col min="14644" max="14645" width="10" style="424" bestFit="1" customWidth="1"/>
    <col min="14646" max="14646" width="10.625" style="424" bestFit="1" customWidth="1"/>
    <col min="14647" max="14647" width="9.625" style="424" bestFit="1" customWidth="1"/>
    <col min="14648" max="14648" width="11.125" style="424" bestFit="1" customWidth="1"/>
    <col min="14649" max="14649" width="5.75" style="424" customWidth="1"/>
    <col min="14650" max="14650" width="7" style="424" customWidth="1"/>
    <col min="14651" max="14651" width="3.625" style="424" customWidth="1"/>
    <col min="14652" max="14652" width="19.5" style="424" customWidth="1"/>
    <col min="14653" max="14653" width="11" style="424" customWidth="1"/>
    <col min="14654" max="14654" width="9.875" style="424" bestFit="1" customWidth="1"/>
    <col min="14655" max="14655" width="9.125" style="424" bestFit="1" customWidth="1"/>
    <col min="14656" max="14656" width="10" style="424" customWidth="1"/>
    <col min="14657" max="14657" width="3.875" style="424" customWidth="1"/>
    <col min="14658" max="14658" width="3.75" style="424" customWidth="1"/>
    <col min="14659" max="14659" width="20.125" style="424" customWidth="1"/>
    <col min="14660" max="14660" width="9.375" style="424" bestFit="1" customWidth="1"/>
    <col min="14661" max="14661" width="9.875" style="424" bestFit="1" customWidth="1"/>
    <col min="14662" max="14662" width="10.5" style="424" bestFit="1" customWidth="1"/>
    <col min="14663" max="14663" width="3.875" style="424" customWidth="1"/>
    <col min="14664" max="14848" width="9" style="424"/>
    <col min="14849" max="14849" width="3.875" style="424" customWidth="1"/>
    <col min="14850" max="14850" width="21" style="424" customWidth="1"/>
    <col min="14851" max="14889" width="9.25" style="424" bestFit="1" customWidth="1"/>
    <col min="14890" max="14890" width="10" style="424" bestFit="1" customWidth="1"/>
    <col min="14891" max="14891" width="9.25" style="424" bestFit="1" customWidth="1"/>
    <col min="14892" max="14892" width="10" style="424" bestFit="1" customWidth="1"/>
    <col min="14893" max="14896" width="9.25" style="424" bestFit="1" customWidth="1"/>
    <col min="14897" max="14898" width="10" style="424" bestFit="1" customWidth="1"/>
    <col min="14899" max="14899" width="9.25" style="424" bestFit="1" customWidth="1"/>
    <col min="14900" max="14901" width="10" style="424" bestFit="1" customWidth="1"/>
    <col min="14902" max="14902" width="10.625" style="424" bestFit="1" customWidth="1"/>
    <col min="14903" max="14903" width="9.625" style="424" bestFit="1" customWidth="1"/>
    <col min="14904" max="14904" width="11.125" style="424" bestFit="1" customWidth="1"/>
    <col min="14905" max="14905" width="5.75" style="424" customWidth="1"/>
    <col min="14906" max="14906" width="7" style="424" customWidth="1"/>
    <col min="14907" max="14907" width="3.625" style="424" customWidth="1"/>
    <col min="14908" max="14908" width="19.5" style="424" customWidth="1"/>
    <col min="14909" max="14909" width="11" style="424" customWidth="1"/>
    <col min="14910" max="14910" width="9.875" style="424" bestFit="1" customWidth="1"/>
    <col min="14911" max="14911" width="9.125" style="424" bestFit="1" customWidth="1"/>
    <col min="14912" max="14912" width="10" style="424" customWidth="1"/>
    <col min="14913" max="14913" width="3.875" style="424" customWidth="1"/>
    <col min="14914" max="14914" width="3.75" style="424" customWidth="1"/>
    <col min="14915" max="14915" width="20.125" style="424" customWidth="1"/>
    <col min="14916" max="14916" width="9.375" style="424" bestFit="1" customWidth="1"/>
    <col min="14917" max="14917" width="9.875" style="424" bestFit="1" customWidth="1"/>
    <col min="14918" max="14918" width="10.5" style="424" bestFit="1" customWidth="1"/>
    <col min="14919" max="14919" width="3.875" style="424" customWidth="1"/>
    <col min="14920" max="15104" width="9" style="424"/>
    <col min="15105" max="15105" width="3.875" style="424" customWidth="1"/>
    <col min="15106" max="15106" width="21" style="424" customWidth="1"/>
    <col min="15107" max="15145" width="9.25" style="424" bestFit="1" customWidth="1"/>
    <col min="15146" max="15146" width="10" style="424" bestFit="1" customWidth="1"/>
    <col min="15147" max="15147" width="9.25" style="424" bestFit="1" customWidth="1"/>
    <col min="15148" max="15148" width="10" style="424" bestFit="1" customWidth="1"/>
    <col min="15149" max="15152" width="9.25" style="424" bestFit="1" customWidth="1"/>
    <col min="15153" max="15154" width="10" style="424" bestFit="1" customWidth="1"/>
    <col min="15155" max="15155" width="9.25" style="424" bestFit="1" customWidth="1"/>
    <col min="15156" max="15157" width="10" style="424" bestFit="1" customWidth="1"/>
    <col min="15158" max="15158" width="10.625" style="424" bestFit="1" customWidth="1"/>
    <col min="15159" max="15159" width="9.625" style="424" bestFit="1" customWidth="1"/>
    <col min="15160" max="15160" width="11.125" style="424" bestFit="1" customWidth="1"/>
    <col min="15161" max="15161" width="5.75" style="424" customWidth="1"/>
    <col min="15162" max="15162" width="7" style="424" customWidth="1"/>
    <col min="15163" max="15163" width="3.625" style="424" customWidth="1"/>
    <col min="15164" max="15164" width="19.5" style="424" customWidth="1"/>
    <col min="15165" max="15165" width="11" style="424" customWidth="1"/>
    <col min="15166" max="15166" width="9.875" style="424" bestFit="1" customWidth="1"/>
    <col min="15167" max="15167" width="9.125" style="424" bestFit="1" customWidth="1"/>
    <col min="15168" max="15168" width="10" style="424" customWidth="1"/>
    <col min="15169" max="15169" width="3.875" style="424" customWidth="1"/>
    <col min="15170" max="15170" width="3.75" style="424" customWidth="1"/>
    <col min="15171" max="15171" width="20.125" style="424" customWidth="1"/>
    <col min="15172" max="15172" width="9.375" style="424" bestFit="1" customWidth="1"/>
    <col min="15173" max="15173" width="9.875" style="424" bestFit="1" customWidth="1"/>
    <col min="15174" max="15174" width="10.5" style="424" bestFit="1" customWidth="1"/>
    <col min="15175" max="15175" width="3.875" style="424" customWidth="1"/>
    <col min="15176" max="15360" width="9" style="424"/>
    <col min="15361" max="15361" width="3.875" style="424" customWidth="1"/>
    <col min="15362" max="15362" width="21" style="424" customWidth="1"/>
    <col min="15363" max="15401" width="9.25" style="424" bestFit="1" customWidth="1"/>
    <col min="15402" max="15402" width="10" style="424" bestFit="1" customWidth="1"/>
    <col min="15403" max="15403" width="9.25" style="424" bestFit="1" customWidth="1"/>
    <col min="15404" max="15404" width="10" style="424" bestFit="1" customWidth="1"/>
    <col min="15405" max="15408" width="9.25" style="424" bestFit="1" customWidth="1"/>
    <col min="15409" max="15410" width="10" style="424" bestFit="1" customWidth="1"/>
    <col min="15411" max="15411" width="9.25" style="424" bestFit="1" customWidth="1"/>
    <col min="15412" max="15413" width="10" style="424" bestFit="1" customWidth="1"/>
    <col min="15414" max="15414" width="10.625" style="424" bestFit="1" customWidth="1"/>
    <col min="15415" max="15415" width="9.625" style="424" bestFit="1" customWidth="1"/>
    <col min="15416" max="15416" width="11.125" style="424" bestFit="1" customWidth="1"/>
    <col min="15417" max="15417" width="5.75" style="424" customWidth="1"/>
    <col min="15418" max="15418" width="7" style="424" customWidth="1"/>
    <col min="15419" max="15419" width="3.625" style="424" customWidth="1"/>
    <col min="15420" max="15420" width="19.5" style="424" customWidth="1"/>
    <col min="15421" max="15421" width="11" style="424" customWidth="1"/>
    <col min="15422" max="15422" width="9.875" style="424" bestFit="1" customWidth="1"/>
    <col min="15423" max="15423" width="9.125" style="424" bestFit="1" customWidth="1"/>
    <col min="15424" max="15424" width="10" style="424" customWidth="1"/>
    <col min="15425" max="15425" width="3.875" style="424" customWidth="1"/>
    <col min="15426" max="15426" width="3.75" style="424" customWidth="1"/>
    <col min="15427" max="15427" width="20.125" style="424" customWidth="1"/>
    <col min="15428" max="15428" width="9.375" style="424" bestFit="1" customWidth="1"/>
    <col min="15429" max="15429" width="9.875" style="424" bestFit="1" customWidth="1"/>
    <col min="15430" max="15430" width="10.5" style="424" bestFit="1" customWidth="1"/>
    <col min="15431" max="15431" width="3.875" style="424" customWidth="1"/>
    <col min="15432" max="15616" width="9" style="424"/>
    <col min="15617" max="15617" width="3.875" style="424" customWidth="1"/>
    <col min="15618" max="15618" width="21" style="424" customWidth="1"/>
    <col min="15619" max="15657" width="9.25" style="424" bestFit="1" customWidth="1"/>
    <col min="15658" max="15658" width="10" style="424" bestFit="1" customWidth="1"/>
    <col min="15659" max="15659" width="9.25" style="424" bestFit="1" customWidth="1"/>
    <col min="15660" max="15660" width="10" style="424" bestFit="1" customWidth="1"/>
    <col min="15661" max="15664" width="9.25" style="424" bestFit="1" customWidth="1"/>
    <col min="15665" max="15666" width="10" style="424" bestFit="1" customWidth="1"/>
    <col min="15667" max="15667" width="9.25" style="424" bestFit="1" customWidth="1"/>
    <col min="15668" max="15669" width="10" style="424" bestFit="1" customWidth="1"/>
    <col min="15670" max="15670" width="10.625" style="424" bestFit="1" customWidth="1"/>
    <col min="15671" max="15671" width="9.625" style="424" bestFit="1" customWidth="1"/>
    <col min="15672" max="15672" width="11.125" style="424" bestFit="1" customWidth="1"/>
    <col min="15673" max="15673" width="5.75" style="424" customWidth="1"/>
    <col min="15674" max="15674" width="7" style="424" customWidth="1"/>
    <col min="15675" max="15675" width="3.625" style="424" customWidth="1"/>
    <col min="15676" max="15676" width="19.5" style="424" customWidth="1"/>
    <col min="15677" max="15677" width="11" style="424" customWidth="1"/>
    <col min="15678" max="15678" width="9.875" style="424" bestFit="1" customWidth="1"/>
    <col min="15679" max="15679" width="9.125" style="424" bestFit="1" customWidth="1"/>
    <col min="15680" max="15680" width="10" style="424" customWidth="1"/>
    <col min="15681" max="15681" width="3.875" style="424" customWidth="1"/>
    <col min="15682" max="15682" width="3.75" style="424" customWidth="1"/>
    <col min="15683" max="15683" width="20.125" style="424" customWidth="1"/>
    <col min="15684" max="15684" width="9.375" style="424" bestFit="1" customWidth="1"/>
    <col min="15685" max="15685" width="9.875" style="424" bestFit="1" customWidth="1"/>
    <col min="15686" max="15686" width="10.5" style="424" bestFit="1" customWidth="1"/>
    <col min="15687" max="15687" width="3.875" style="424" customWidth="1"/>
    <col min="15688" max="15872" width="9" style="424"/>
    <col min="15873" max="15873" width="3.875" style="424" customWidth="1"/>
    <col min="15874" max="15874" width="21" style="424" customWidth="1"/>
    <col min="15875" max="15913" width="9.25" style="424" bestFit="1" customWidth="1"/>
    <col min="15914" max="15914" width="10" style="424" bestFit="1" customWidth="1"/>
    <col min="15915" max="15915" width="9.25" style="424" bestFit="1" customWidth="1"/>
    <col min="15916" max="15916" width="10" style="424" bestFit="1" customWidth="1"/>
    <col min="15917" max="15920" width="9.25" style="424" bestFit="1" customWidth="1"/>
    <col min="15921" max="15922" width="10" style="424" bestFit="1" customWidth="1"/>
    <col min="15923" max="15923" width="9.25" style="424" bestFit="1" customWidth="1"/>
    <col min="15924" max="15925" width="10" style="424" bestFit="1" customWidth="1"/>
    <col min="15926" max="15926" width="10.625" style="424" bestFit="1" customWidth="1"/>
    <col min="15927" max="15927" width="9.625" style="424" bestFit="1" customWidth="1"/>
    <col min="15928" max="15928" width="11.125" style="424" bestFit="1" customWidth="1"/>
    <col min="15929" max="15929" width="5.75" style="424" customWidth="1"/>
    <col min="15930" max="15930" width="7" style="424" customWidth="1"/>
    <col min="15931" max="15931" width="3.625" style="424" customWidth="1"/>
    <col min="15932" max="15932" width="19.5" style="424" customWidth="1"/>
    <col min="15933" max="15933" width="11" style="424" customWidth="1"/>
    <col min="15934" max="15934" width="9.875" style="424" bestFit="1" customWidth="1"/>
    <col min="15935" max="15935" width="9.125" style="424" bestFit="1" customWidth="1"/>
    <col min="15936" max="15936" width="10" style="424" customWidth="1"/>
    <col min="15937" max="15937" width="3.875" style="424" customWidth="1"/>
    <col min="15938" max="15938" width="3.75" style="424" customWidth="1"/>
    <col min="15939" max="15939" width="20.125" style="424" customWidth="1"/>
    <col min="15940" max="15940" width="9.375" style="424" bestFit="1" customWidth="1"/>
    <col min="15941" max="15941" width="9.875" style="424" bestFit="1" customWidth="1"/>
    <col min="15942" max="15942" width="10.5" style="424" bestFit="1" customWidth="1"/>
    <col min="15943" max="15943" width="3.875" style="424" customWidth="1"/>
    <col min="15944" max="16128" width="9" style="424"/>
    <col min="16129" max="16129" width="3.875" style="424" customWidth="1"/>
    <col min="16130" max="16130" width="21" style="424" customWidth="1"/>
    <col min="16131" max="16169" width="9.25" style="424" bestFit="1" customWidth="1"/>
    <col min="16170" max="16170" width="10" style="424" bestFit="1" customWidth="1"/>
    <col min="16171" max="16171" width="9.25" style="424" bestFit="1" customWidth="1"/>
    <col min="16172" max="16172" width="10" style="424" bestFit="1" customWidth="1"/>
    <col min="16173" max="16176" width="9.25" style="424" bestFit="1" customWidth="1"/>
    <col min="16177" max="16178" width="10" style="424" bestFit="1" customWidth="1"/>
    <col min="16179" max="16179" width="9.25" style="424" bestFit="1" customWidth="1"/>
    <col min="16180" max="16181" width="10" style="424" bestFit="1" customWidth="1"/>
    <col min="16182" max="16182" width="10.625" style="424" bestFit="1" customWidth="1"/>
    <col min="16183" max="16183" width="9.625" style="424" bestFit="1" customWidth="1"/>
    <col min="16184" max="16184" width="11.125" style="424" bestFit="1" customWidth="1"/>
    <col min="16185" max="16185" width="5.75" style="424" customWidth="1"/>
    <col min="16186" max="16186" width="7" style="424" customWidth="1"/>
    <col min="16187" max="16187" width="3.625" style="424" customWidth="1"/>
    <col min="16188" max="16188" width="19.5" style="424" customWidth="1"/>
    <col min="16189" max="16189" width="11" style="424" customWidth="1"/>
    <col min="16190" max="16190" width="9.875" style="424" bestFit="1" customWidth="1"/>
    <col min="16191" max="16191" width="9.125" style="424" bestFit="1" customWidth="1"/>
    <col min="16192" max="16192" width="10" style="424" customWidth="1"/>
    <col min="16193" max="16193" width="3.875" style="424" customWidth="1"/>
    <col min="16194" max="16194" width="3.75" style="424" customWidth="1"/>
    <col min="16195" max="16195" width="20.125" style="424" customWidth="1"/>
    <col min="16196" max="16196" width="9.375" style="424" bestFit="1" customWidth="1"/>
    <col min="16197" max="16197" width="9.875" style="424" bestFit="1" customWidth="1"/>
    <col min="16198" max="16198" width="10.5" style="424" bestFit="1" customWidth="1"/>
    <col min="16199" max="16199" width="3.875" style="424" customWidth="1"/>
    <col min="16200" max="16384" width="9" style="424"/>
  </cols>
  <sheetData>
    <row r="1" spans="1:71" x14ac:dyDescent="0.15">
      <c r="A1" s="423" t="s">
        <v>603</v>
      </c>
      <c r="E1" s="226" t="s">
        <v>604</v>
      </c>
      <c r="G1" s="424" t="s">
        <v>175</v>
      </c>
      <c r="BG1" s="225" t="s">
        <v>393</v>
      </c>
      <c r="BH1" s="425"/>
      <c r="BI1" s="425"/>
      <c r="BJ1" s="424" t="s">
        <v>175</v>
      </c>
      <c r="BK1" s="425"/>
      <c r="BN1" s="225" t="s">
        <v>394</v>
      </c>
      <c r="BQ1" s="424" t="s">
        <v>175</v>
      </c>
    </row>
    <row r="2" spans="1:71" x14ac:dyDescent="0.15">
      <c r="A2" s="424" t="s">
        <v>395</v>
      </c>
      <c r="BC2" s="426" t="s">
        <v>0</v>
      </c>
      <c r="BG2" s="427" t="s">
        <v>396</v>
      </c>
      <c r="BH2" s="427"/>
      <c r="BI2" s="427"/>
      <c r="BJ2" s="427"/>
      <c r="BK2" s="427"/>
      <c r="BN2" s="225" t="s">
        <v>397</v>
      </c>
    </row>
    <row r="3" spans="1:71" x14ac:dyDescent="0.15">
      <c r="A3" s="227" t="s">
        <v>1</v>
      </c>
      <c r="B3" s="228"/>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31">
        <v>40</v>
      </c>
      <c r="AQ3" s="232">
        <v>41</v>
      </c>
      <c r="AR3" s="232">
        <v>42</v>
      </c>
      <c r="AS3" s="232">
        <v>43</v>
      </c>
      <c r="AT3" s="232">
        <v>44</v>
      </c>
      <c r="AU3" s="232">
        <v>45</v>
      </c>
      <c r="AV3" s="232">
        <v>46</v>
      </c>
      <c r="AW3" s="231">
        <v>47</v>
      </c>
      <c r="AX3" s="232">
        <v>48</v>
      </c>
      <c r="AY3" s="233">
        <v>49</v>
      </c>
      <c r="AZ3" s="231">
        <v>50</v>
      </c>
      <c r="BA3" s="232">
        <v>51</v>
      </c>
      <c r="BB3" s="233">
        <v>52</v>
      </c>
      <c r="BC3" s="232">
        <v>53</v>
      </c>
      <c r="BD3" s="231">
        <v>54</v>
      </c>
      <c r="BE3" s="428"/>
      <c r="BG3" s="429" t="s">
        <v>1</v>
      </c>
      <c r="BH3" s="430"/>
      <c r="BI3" s="431" t="s">
        <v>407</v>
      </c>
      <c r="BJ3" s="432" t="s">
        <v>71</v>
      </c>
      <c r="BK3" s="433" t="s">
        <v>72</v>
      </c>
      <c r="BL3" s="434" t="s">
        <v>408</v>
      </c>
      <c r="BM3" s="435"/>
      <c r="BN3" s="429" t="s">
        <v>1</v>
      </c>
      <c r="BO3" s="430"/>
      <c r="BP3" s="429" t="s">
        <v>409</v>
      </c>
      <c r="BQ3" s="436" t="s">
        <v>410</v>
      </c>
      <c r="BR3" s="437" t="s">
        <v>397</v>
      </c>
    </row>
    <row r="4" spans="1:71" ht="38.25" x14ac:dyDescent="0.15">
      <c r="A4" s="234"/>
      <c r="B4" s="235"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38"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c r="BE4" s="438"/>
      <c r="BG4" s="439"/>
      <c r="BH4" s="440" t="s">
        <v>411</v>
      </c>
      <c r="BI4" s="441" t="s">
        <v>76</v>
      </c>
      <c r="BJ4" s="442" t="s">
        <v>77</v>
      </c>
      <c r="BK4" s="443" t="s">
        <v>78</v>
      </c>
      <c r="BL4" s="444" t="s">
        <v>435</v>
      </c>
      <c r="BM4" s="435"/>
      <c r="BN4" s="439"/>
      <c r="BO4" s="440" t="s">
        <v>411</v>
      </c>
      <c r="BP4" s="445" t="s">
        <v>84</v>
      </c>
      <c r="BQ4" s="446" t="s">
        <v>85</v>
      </c>
      <c r="BR4" s="447" t="s">
        <v>436</v>
      </c>
      <c r="BS4" s="435"/>
    </row>
    <row r="5" spans="1:71" x14ac:dyDescent="0.15">
      <c r="A5" s="241" t="s">
        <v>437</v>
      </c>
      <c r="B5" s="242" t="s">
        <v>438</v>
      </c>
      <c r="C5" s="243">
        <v>7361</v>
      </c>
      <c r="D5" s="243">
        <v>8</v>
      </c>
      <c r="E5" s="243">
        <v>0</v>
      </c>
      <c r="F5" s="243">
        <v>0</v>
      </c>
      <c r="G5" s="243">
        <v>86900</v>
      </c>
      <c r="H5" s="243">
        <v>300</v>
      </c>
      <c r="I5" s="243">
        <v>46</v>
      </c>
      <c r="J5" s="243">
        <v>920</v>
      </c>
      <c r="K5" s="243">
        <v>0</v>
      </c>
      <c r="L5" s="243">
        <v>2108</v>
      </c>
      <c r="M5" s="243">
        <v>21</v>
      </c>
      <c r="N5" s="243">
        <v>0</v>
      </c>
      <c r="O5" s="243">
        <v>0</v>
      </c>
      <c r="P5" s="243">
        <v>0</v>
      </c>
      <c r="Q5" s="243">
        <v>0</v>
      </c>
      <c r="R5" s="243">
        <v>0</v>
      </c>
      <c r="S5" s="243">
        <v>0</v>
      </c>
      <c r="T5" s="243">
        <v>0</v>
      </c>
      <c r="U5" s="243">
        <v>0</v>
      </c>
      <c r="V5" s="243">
        <v>0</v>
      </c>
      <c r="W5" s="243">
        <v>0</v>
      </c>
      <c r="X5" s="243">
        <v>797</v>
      </c>
      <c r="Y5" s="243">
        <v>616</v>
      </c>
      <c r="Z5" s="243">
        <v>0</v>
      </c>
      <c r="AA5" s="243">
        <v>0</v>
      </c>
      <c r="AB5" s="243">
        <v>0</v>
      </c>
      <c r="AC5" s="243">
        <v>78</v>
      </c>
      <c r="AD5" s="243">
        <v>0</v>
      </c>
      <c r="AE5" s="243">
        <v>1</v>
      </c>
      <c r="AF5" s="243">
        <v>19</v>
      </c>
      <c r="AG5" s="243">
        <v>0</v>
      </c>
      <c r="AH5" s="243">
        <v>7</v>
      </c>
      <c r="AI5" s="243">
        <v>824</v>
      </c>
      <c r="AJ5" s="243">
        <v>844</v>
      </c>
      <c r="AK5" s="243">
        <v>64</v>
      </c>
      <c r="AL5" s="243">
        <v>2</v>
      </c>
      <c r="AM5" s="243">
        <v>8492</v>
      </c>
      <c r="AN5" s="243">
        <v>0</v>
      </c>
      <c r="AO5" s="243">
        <v>0</v>
      </c>
      <c r="AP5" s="244">
        <v>109408</v>
      </c>
      <c r="AQ5" s="243">
        <v>531</v>
      </c>
      <c r="AR5" s="243">
        <v>30925</v>
      </c>
      <c r="AS5" s="243">
        <v>0</v>
      </c>
      <c r="AT5" s="243">
        <v>0</v>
      </c>
      <c r="AU5" s="243">
        <v>2770</v>
      </c>
      <c r="AV5" s="243">
        <v>-1</v>
      </c>
      <c r="AW5" s="244">
        <v>34225</v>
      </c>
      <c r="AX5" s="243">
        <v>143633</v>
      </c>
      <c r="AY5" s="244">
        <v>26636</v>
      </c>
      <c r="AZ5" s="244">
        <v>60861</v>
      </c>
      <c r="BA5" s="243">
        <v>170269</v>
      </c>
      <c r="BB5" s="244">
        <v>-118098</v>
      </c>
      <c r="BC5" s="243">
        <v>-57237</v>
      </c>
      <c r="BD5" s="244">
        <v>52171</v>
      </c>
      <c r="BE5" s="245"/>
      <c r="BG5" s="241" t="s">
        <v>437</v>
      </c>
      <c r="BH5" s="448" t="s">
        <v>438</v>
      </c>
      <c r="BI5" s="246">
        <f>AX5</f>
        <v>143633</v>
      </c>
      <c r="BJ5" s="247">
        <f>ABS(BB5)</f>
        <v>118098</v>
      </c>
      <c r="BK5" s="248">
        <f>BJ5/BI5</f>
        <v>0.82222052035395765</v>
      </c>
      <c r="BL5" s="249">
        <f>1-BK5</f>
        <v>0.17777947964604235</v>
      </c>
      <c r="BM5" s="250"/>
      <c r="BN5" s="241" t="s">
        <v>437</v>
      </c>
      <c r="BO5" s="448" t="s">
        <v>438</v>
      </c>
      <c r="BP5" s="449">
        <f>AY5</f>
        <v>26636</v>
      </c>
      <c r="BQ5" s="450">
        <f>ABS(BB5)</f>
        <v>118098</v>
      </c>
      <c r="BR5" s="451">
        <f>BP5-BQ5</f>
        <v>-91462</v>
      </c>
      <c r="BS5" s="250"/>
    </row>
    <row r="6" spans="1:71" x14ac:dyDescent="0.15">
      <c r="A6" s="241" t="s">
        <v>439</v>
      </c>
      <c r="B6" s="242" t="s">
        <v>440</v>
      </c>
      <c r="C6" s="243">
        <v>7</v>
      </c>
      <c r="D6" s="243">
        <v>553</v>
      </c>
      <c r="E6" s="243">
        <v>1</v>
      </c>
      <c r="F6" s="243">
        <v>0</v>
      </c>
      <c r="G6" s="243">
        <v>194</v>
      </c>
      <c r="H6" s="243">
        <v>0</v>
      </c>
      <c r="I6" s="243">
        <v>3421</v>
      </c>
      <c r="J6" s="243">
        <v>153</v>
      </c>
      <c r="K6" s="243">
        <v>0</v>
      </c>
      <c r="L6" s="243">
        <v>0</v>
      </c>
      <c r="M6" s="243">
        <v>0</v>
      </c>
      <c r="N6" s="243">
        <v>0</v>
      </c>
      <c r="O6" s="243">
        <v>0</v>
      </c>
      <c r="P6" s="243">
        <v>0</v>
      </c>
      <c r="Q6" s="243">
        <v>0</v>
      </c>
      <c r="R6" s="243">
        <v>0</v>
      </c>
      <c r="S6" s="243">
        <v>0</v>
      </c>
      <c r="T6" s="243">
        <v>0</v>
      </c>
      <c r="U6" s="243">
        <v>0</v>
      </c>
      <c r="V6" s="243">
        <v>0</v>
      </c>
      <c r="W6" s="243">
        <v>0</v>
      </c>
      <c r="X6" s="243">
        <v>147</v>
      </c>
      <c r="Y6" s="243">
        <v>22</v>
      </c>
      <c r="Z6" s="243">
        <v>0</v>
      </c>
      <c r="AA6" s="243">
        <v>0</v>
      </c>
      <c r="AB6" s="243">
        <v>0</v>
      </c>
      <c r="AC6" s="243">
        <v>0</v>
      </c>
      <c r="AD6" s="243">
        <v>0</v>
      </c>
      <c r="AE6" s="243">
        <v>0</v>
      </c>
      <c r="AF6" s="243">
        <v>0</v>
      </c>
      <c r="AG6" s="243">
        <v>0</v>
      </c>
      <c r="AH6" s="243">
        <v>0</v>
      </c>
      <c r="AI6" s="243">
        <v>17</v>
      </c>
      <c r="AJ6" s="243">
        <v>9</v>
      </c>
      <c r="AK6" s="243">
        <v>0</v>
      </c>
      <c r="AL6" s="243">
        <v>0</v>
      </c>
      <c r="AM6" s="243">
        <v>504</v>
      </c>
      <c r="AN6" s="243">
        <v>0</v>
      </c>
      <c r="AO6" s="243">
        <v>0</v>
      </c>
      <c r="AP6" s="244">
        <v>5028</v>
      </c>
      <c r="AQ6" s="243">
        <v>33</v>
      </c>
      <c r="AR6" s="243">
        <v>1595</v>
      </c>
      <c r="AS6" s="243">
        <v>0</v>
      </c>
      <c r="AT6" s="243">
        <v>0</v>
      </c>
      <c r="AU6" s="243">
        <v>0</v>
      </c>
      <c r="AV6" s="243">
        <v>1959</v>
      </c>
      <c r="AW6" s="244">
        <v>3587</v>
      </c>
      <c r="AX6" s="243">
        <v>8615</v>
      </c>
      <c r="AY6" s="244">
        <v>474</v>
      </c>
      <c r="AZ6" s="244">
        <v>4061</v>
      </c>
      <c r="BA6" s="243">
        <v>9089</v>
      </c>
      <c r="BB6" s="244">
        <v>-4986</v>
      </c>
      <c r="BC6" s="243">
        <v>-925</v>
      </c>
      <c r="BD6" s="244">
        <v>4103</v>
      </c>
      <c r="BE6" s="245"/>
      <c r="BG6" s="241" t="s">
        <v>439</v>
      </c>
      <c r="BH6" s="448" t="s">
        <v>440</v>
      </c>
      <c r="BI6" s="246">
        <f t="shared" ref="BI6:BI44" si="0">AX6</f>
        <v>8615</v>
      </c>
      <c r="BJ6" s="247">
        <f t="shared" ref="BJ6:BJ44" si="1">ABS(BB6)</f>
        <v>4986</v>
      </c>
      <c r="BK6" s="248">
        <f t="shared" ref="BK6:BK44" si="2">BJ6/BI6</f>
        <v>0.57875798026697622</v>
      </c>
      <c r="BL6" s="249">
        <f t="shared" ref="BL6:BL44" si="3">1-BK6</f>
        <v>0.42124201973302378</v>
      </c>
      <c r="BM6" s="250"/>
      <c r="BN6" s="241" t="s">
        <v>439</v>
      </c>
      <c r="BO6" s="448" t="s">
        <v>440</v>
      </c>
      <c r="BP6" s="449">
        <f t="shared" ref="BP6:BP44" si="4">AY6</f>
        <v>474</v>
      </c>
      <c r="BQ6" s="450">
        <f t="shared" ref="BQ6:BQ44" si="5">ABS(BB6)</f>
        <v>4986</v>
      </c>
      <c r="BR6" s="451">
        <f t="shared" ref="BR6:BR44" si="6">BP6-BQ6</f>
        <v>-4512</v>
      </c>
      <c r="BS6" s="250"/>
    </row>
    <row r="7" spans="1:71" x14ac:dyDescent="0.15">
      <c r="A7" s="241" t="s">
        <v>441</v>
      </c>
      <c r="B7" s="242" t="s">
        <v>247</v>
      </c>
      <c r="C7" s="243">
        <v>0</v>
      </c>
      <c r="D7" s="243">
        <v>0</v>
      </c>
      <c r="E7" s="243">
        <v>457</v>
      </c>
      <c r="F7" s="243">
        <v>0</v>
      </c>
      <c r="G7" s="243">
        <v>15128</v>
      </c>
      <c r="H7" s="243">
        <v>0</v>
      </c>
      <c r="I7" s="243">
        <v>0</v>
      </c>
      <c r="J7" s="243">
        <v>27</v>
      </c>
      <c r="K7" s="243">
        <v>0</v>
      </c>
      <c r="L7" s="243">
        <v>0</v>
      </c>
      <c r="M7" s="243">
        <v>0</v>
      </c>
      <c r="N7" s="243">
        <v>0</v>
      </c>
      <c r="O7" s="243">
        <v>0</v>
      </c>
      <c r="P7" s="243">
        <v>0</v>
      </c>
      <c r="Q7" s="243">
        <v>0</v>
      </c>
      <c r="R7" s="243">
        <v>0</v>
      </c>
      <c r="S7" s="243">
        <v>0</v>
      </c>
      <c r="T7" s="243">
        <v>0</v>
      </c>
      <c r="U7" s="243">
        <v>0</v>
      </c>
      <c r="V7" s="243">
        <v>0</v>
      </c>
      <c r="W7" s="243">
        <v>0</v>
      </c>
      <c r="X7" s="243">
        <v>1037</v>
      </c>
      <c r="Y7" s="243">
        <v>0</v>
      </c>
      <c r="Z7" s="243">
        <v>0</v>
      </c>
      <c r="AA7" s="243">
        <v>0</v>
      </c>
      <c r="AB7" s="243">
        <v>0</v>
      </c>
      <c r="AC7" s="243">
        <v>0</v>
      </c>
      <c r="AD7" s="243">
        <v>0</v>
      </c>
      <c r="AE7" s="243">
        <v>0</v>
      </c>
      <c r="AF7" s="243">
        <v>1</v>
      </c>
      <c r="AG7" s="243">
        <v>0</v>
      </c>
      <c r="AH7" s="243">
        <v>1</v>
      </c>
      <c r="AI7" s="243">
        <v>18</v>
      </c>
      <c r="AJ7" s="243">
        <v>188</v>
      </c>
      <c r="AK7" s="243">
        <v>0</v>
      </c>
      <c r="AL7" s="243">
        <v>0</v>
      </c>
      <c r="AM7" s="243">
        <v>1785</v>
      </c>
      <c r="AN7" s="243">
        <v>0</v>
      </c>
      <c r="AO7" s="243">
        <v>0</v>
      </c>
      <c r="AP7" s="244">
        <v>18642</v>
      </c>
      <c r="AQ7" s="243">
        <v>171</v>
      </c>
      <c r="AR7" s="243">
        <v>3626</v>
      </c>
      <c r="AS7" s="243">
        <v>0</v>
      </c>
      <c r="AT7" s="243">
        <v>0</v>
      </c>
      <c r="AU7" s="243">
        <v>0</v>
      </c>
      <c r="AV7" s="243">
        <v>63</v>
      </c>
      <c r="AW7" s="244">
        <v>3860</v>
      </c>
      <c r="AX7" s="243">
        <v>22502</v>
      </c>
      <c r="AY7" s="244">
        <v>2245</v>
      </c>
      <c r="AZ7" s="244">
        <v>6105</v>
      </c>
      <c r="BA7" s="243">
        <v>24747</v>
      </c>
      <c r="BB7" s="244">
        <v>-14312</v>
      </c>
      <c r="BC7" s="243">
        <v>-8207</v>
      </c>
      <c r="BD7" s="244">
        <v>10435</v>
      </c>
      <c r="BE7" s="245"/>
      <c r="BG7" s="241" t="s">
        <v>441</v>
      </c>
      <c r="BH7" s="448" t="s">
        <v>247</v>
      </c>
      <c r="BI7" s="246">
        <f t="shared" si="0"/>
        <v>22502</v>
      </c>
      <c r="BJ7" s="247">
        <f t="shared" si="1"/>
        <v>14312</v>
      </c>
      <c r="BK7" s="248">
        <f t="shared" si="2"/>
        <v>0.63603235267976177</v>
      </c>
      <c r="BL7" s="249">
        <f t="shared" si="3"/>
        <v>0.36396764732023823</v>
      </c>
      <c r="BM7" s="250"/>
      <c r="BN7" s="241" t="s">
        <v>441</v>
      </c>
      <c r="BO7" s="448" t="s">
        <v>247</v>
      </c>
      <c r="BP7" s="449">
        <f t="shared" si="4"/>
        <v>2245</v>
      </c>
      <c r="BQ7" s="450">
        <f t="shared" si="5"/>
        <v>14312</v>
      </c>
      <c r="BR7" s="451">
        <f t="shared" si="6"/>
        <v>-12067</v>
      </c>
      <c r="BS7" s="250"/>
    </row>
    <row r="8" spans="1:71" x14ac:dyDescent="0.15">
      <c r="A8" s="241" t="s">
        <v>442</v>
      </c>
      <c r="B8" s="242" t="s">
        <v>27</v>
      </c>
      <c r="C8" s="243">
        <v>0</v>
      </c>
      <c r="D8" s="243">
        <v>2</v>
      </c>
      <c r="E8" s="243">
        <v>0</v>
      </c>
      <c r="F8" s="243">
        <v>19</v>
      </c>
      <c r="G8" s="243">
        <v>141</v>
      </c>
      <c r="H8" s="243">
        <v>13</v>
      </c>
      <c r="I8" s="243">
        <v>782</v>
      </c>
      <c r="J8" s="243">
        <v>3785</v>
      </c>
      <c r="K8" s="243">
        <v>37918</v>
      </c>
      <c r="L8" s="243">
        <v>22</v>
      </c>
      <c r="M8" s="243">
        <v>10359</v>
      </c>
      <c r="N8" s="243">
        <v>90244</v>
      </c>
      <c r="O8" s="243">
        <v>10527</v>
      </c>
      <c r="P8" s="243">
        <v>54</v>
      </c>
      <c r="Q8" s="243">
        <v>33</v>
      </c>
      <c r="R8" s="243">
        <v>13</v>
      </c>
      <c r="S8" s="243">
        <v>5</v>
      </c>
      <c r="T8" s="243">
        <v>30</v>
      </c>
      <c r="U8" s="243">
        <v>29</v>
      </c>
      <c r="V8" s="243">
        <v>0</v>
      </c>
      <c r="W8" s="243">
        <v>16</v>
      </c>
      <c r="X8" s="243">
        <v>99</v>
      </c>
      <c r="Y8" s="243">
        <v>3835</v>
      </c>
      <c r="Z8" s="243">
        <v>306229</v>
      </c>
      <c r="AA8" s="243">
        <v>0</v>
      </c>
      <c r="AB8" s="243">
        <v>0</v>
      </c>
      <c r="AC8" s="243">
        <v>1</v>
      </c>
      <c r="AD8" s="243">
        <v>0</v>
      </c>
      <c r="AE8" s="243">
        <v>0</v>
      </c>
      <c r="AF8" s="243">
        <v>2</v>
      </c>
      <c r="AG8" s="243">
        <v>0</v>
      </c>
      <c r="AH8" s="243">
        <v>2</v>
      </c>
      <c r="AI8" s="243">
        <v>13</v>
      </c>
      <c r="AJ8" s="243">
        <v>3</v>
      </c>
      <c r="AK8" s="243">
        <v>1</v>
      </c>
      <c r="AL8" s="243">
        <v>2</v>
      </c>
      <c r="AM8" s="243">
        <v>8</v>
      </c>
      <c r="AN8" s="243">
        <v>0</v>
      </c>
      <c r="AO8" s="243">
        <v>3</v>
      </c>
      <c r="AP8" s="244">
        <v>464190</v>
      </c>
      <c r="AQ8" s="243">
        <v>-56</v>
      </c>
      <c r="AR8" s="243">
        <v>-62</v>
      </c>
      <c r="AS8" s="243">
        <v>0</v>
      </c>
      <c r="AT8" s="243">
        <v>0</v>
      </c>
      <c r="AU8" s="243">
        <v>-70</v>
      </c>
      <c r="AV8" s="243">
        <v>-324</v>
      </c>
      <c r="AW8" s="244">
        <v>-512</v>
      </c>
      <c r="AX8" s="243">
        <v>463678</v>
      </c>
      <c r="AY8" s="244">
        <v>3463</v>
      </c>
      <c r="AZ8" s="244">
        <v>2951</v>
      </c>
      <c r="BA8" s="243">
        <v>467141</v>
      </c>
      <c r="BB8" s="244">
        <v>-457444</v>
      </c>
      <c r="BC8" s="243">
        <v>-454493</v>
      </c>
      <c r="BD8" s="244">
        <v>9697</v>
      </c>
      <c r="BE8" s="245"/>
      <c r="BG8" s="241" t="s">
        <v>442</v>
      </c>
      <c r="BH8" s="448" t="s">
        <v>27</v>
      </c>
      <c r="BI8" s="246">
        <f t="shared" si="0"/>
        <v>463678</v>
      </c>
      <c r="BJ8" s="247">
        <f t="shared" si="1"/>
        <v>457444</v>
      </c>
      <c r="BK8" s="248">
        <f t="shared" si="2"/>
        <v>0.98655532503159515</v>
      </c>
      <c r="BL8" s="249">
        <f t="shared" si="3"/>
        <v>1.3444674968404846E-2</v>
      </c>
      <c r="BM8" s="250"/>
      <c r="BN8" s="241" t="s">
        <v>442</v>
      </c>
      <c r="BO8" s="448" t="s">
        <v>27</v>
      </c>
      <c r="BP8" s="449">
        <f t="shared" si="4"/>
        <v>3463</v>
      </c>
      <c r="BQ8" s="450">
        <f t="shared" si="5"/>
        <v>457444</v>
      </c>
      <c r="BR8" s="451">
        <f t="shared" si="6"/>
        <v>-453981</v>
      </c>
      <c r="BS8" s="250"/>
    </row>
    <row r="9" spans="1:71" x14ac:dyDescent="0.15">
      <c r="A9" s="241" t="s">
        <v>443</v>
      </c>
      <c r="B9" s="242" t="s">
        <v>188</v>
      </c>
      <c r="C9" s="243">
        <v>6886</v>
      </c>
      <c r="D9" s="243">
        <v>121</v>
      </c>
      <c r="E9" s="243">
        <v>1099</v>
      </c>
      <c r="F9" s="243">
        <v>0</v>
      </c>
      <c r="G9" s="243">
        <v>93005</v>
      </c>
      <c r="H9" s="243">
        <v>84</v>
      </c>
      <c r="I9" s="243">
        <v>273</v>
      </c>
      <c r="J9" s="243">
        <v>5277</v>
      </c>
      <c r="K9" s="243">
        <v>0</v>
      </c>
      <c r="L9" s="243">
        <v>2</v>
      </c>
      <c r="M9" s="243">
        <v>74</v>
      </c>
      <c r="N9" s="243">
        <v>2</v>
      </c>
      <c r="O9" s="243">
        <v>0</v>
      </c>
      <c r="P9" s="243">
        <v>0</v>
      </c>
      <c r="Q9" s="243">
        <v>0</v>
      </c>
      <c r="R9" s="243">
        <v>0</v>
      </c>
      <c r="S9" s="243">
        <v>0</v>
      </c>
      <c r="T9" s="243">
        <v>0</v>
      </c>
      <c r="U9" s="243">
        <v>0</v>
      </c>
      <c r="V9" s="243">
        <v>0</v>
      </c>
      <c r="W9" s="243">
        <v>0</v>
      </c>
      <c r="X9" s="243">
        <v>1917</v>
      </c>
      <c r="Y9" s="243">
        <v>12</v>
      </c>
      <c r="Z9" s="243">
        <v>0</v>
      </c>
      <c r="AA9" s="243">
        <v>0</v>
      </c>
      <c r="AB9" s="243">
        <v>0</v>
      </c>
      <c r="AC9" s="243">
        <v>94</v>
      </c>
      <c r="AD9" s="243">
        <v>0</v>
      </c>
      <c r="AE9" s="243">
        <v>0</v>
      </c>
      <c r="AF9" s="243">
        <v>83</v>
      </c>
      <c r="AG9" s="243">
        <v>0</v>
      </c>
      <c r="AH9" s="243">
        <v>80</v>
      </c>
      <c r="AI9" s="243">
        <v>2284</v>
      </c>
      <c r="AJ9" s="243">
        <v>3117</v>
      </c>
      <c r="AK9" s="243">
        <v>46</v>
      </c>
      <c r="AL9" s="243">
        <v>3</v>
      </c>
      <c r="AM9" s="243">
        <v>63843</v>
      </c>
      <c r="AN9" s="243">
        <v>0</v>
      </c>
      <c r="AO9" s="243">
        <v>44</v>
      </c>
      <c r="AP9" s="244">
        <v>178346</v>
      </c>
      <c r="AQ9" s="243">
        <v>9586</v>
      </c>
      <c r="AR9" s="243">
        <v>238209</v>
      </c>
      <c r="AS9" s="243">
        <v>0</v>
      </c>
      <c r="AT9" s="243">
        <v>0</v>
      </c>
      <c r="AU9" s="243">
        <v>0</v>
      </c>
      <c r="AV9" s="243">
        <v>-453</v>
      </c>
      <c r="AW9" s="244">
        <v>247342</v>
      </c>
      <c r="AX9" s="243">
        <v>425688</v>
      </c>
      <c r="AY9" s="244">
        <v>351948</v>
      </c>
      <c r="AZ9" s="244">
        <v>599290</v>
      </c>
      <c r="BA9" s="243">
        <v>777636</v>
      </c>
      <c r="BB9" s="244">
        <v>-305281</v>
      </c>
      <c r="BC9" s="243">
        <v>294009</v>
      </c>
      <c r="BD9" s="244">
        <v>472355</v>
      </c>
      <c r="BE9" s="245"/>
      <c r="BG9" s="241" t="s">
        <v>443</v>
      </c>
      <c r="BH9" s="448" t="s">
        <v>188</v>
      </c>
      <c r="BI9" s="246">
        <f t="shared" si="0"/>
        <v>425688</v>
      </c>
      <c r="BJ9" s="247">
        <f t="shared" si="1"/>
        <v>305281</v>
      </c>
      <c r="BK9" s="248">
        <f t="shared" si="2"/>
        <v>0.71714730037022423</v>
      </c>
      <c r="BL9" s="249">
        <f t="shared" si="3"/>
        <v>0.28285269962977577</v>
      </c>
      <c r="BM9" s="250"/>
      <c r="BN9" s="241" t="s">
        <v>443</v>
      </c>
      <c r="BO9" s="448" t="s">
        <v>188</v>
      </c>
      <c r="BP9" s="449">
        <f t="shared" si="4"/>
        <v>351948</v>
      </c>
      <c r="BQ9" s="450">
        <f t="shared" si="5"/>
        <v>305281</v>
      </c>
      <c r="BR9" s="451">
        <f t="shared" si="6"/>
        <v>46667</v>
      </c>
      <c r="BS9" s="250"/>
    </row>
    <row r="10" spans="1:71" x14ac:dyDescent="0.15">
      <c r="A10" s="251" t="s">
        <v>444</v>
      </c>
      <c r="B10" s="252" t="s">
        <v>28</v>
      </c>
      <c r="C10" s="243">
        <v>220</v>
      </c>
      <c r="D10" s="243">
        <v>8</v>
      </c>
      <c r="E10" s="243">
        <v>229</v>
      </c>
      <c r="F10" s="243">
        <v>48</v>
      </c>
      <c r="G10" s="243">
        <v>511</v>
      </c>
      <c r="H10" s="243">
        <v>8638</v>
      </c>
      <c r="I10" s="243">
        <v>906</v>
      </c>
      <c r="J10" s="243">
        <v>717</v>
      </c>
      <c r="K10" s="243">
        <v>2</v>
      </c>
      <c r="L10" s="243">
        <v>1068</v>
      </c>
      <c r="M10" s="243">
        <v>507</v>
      </c>
      <c r="N10" s="243">
        <v>594</v>
      </c>
      <c r="O10" s="243">
        <v>63</v>
      </c>
      <c r="P10" s="243">
        <v>261</v>
      </c>
      <c r="Q10" s="243">
        <v>594</v>
      </c>
      <c r="R10" s="243">
        <v>339</v>
      </c>
      <c r="S10" s="243">
        <v>143</v>
      </c>
      <c r="T10" s="243">
        <v>665</v>
      </c>
      <c r="U10" s="243">
        <v>1637</v>
      </c>
      <c r="V10" s="243">
        <v>67</v>
      </c>
      <c r="W10" s="243">
        <v>264</v>
      </c>
      <c r="X10" s="243">
        <v>1447</v>
      </c>
      <c r="Y10" s="243">
        <v>1920</v>
      </c>
      <c r="Z10" s="243">
        <v>140</v>
      </c>
      <c r="AA10" s="243">
        <v>38</v>
      </c>
      <c r="AB10" s="243">
        <v>79</v>
      </c>
      <c r="AC10" s="243">
        <v>2820</v>
      </c>
      <c r="AD10" s="243">
        <v>403</v>
      </c>
      <c r="AE10" s="243">
        <v>11</v>
      </c>
      <c r="AF10" s="243">
        <v>739</v>
      </c>
      <c r="AG10" s="243">
        <v>102</v>
      </c>
      <c r="AH10" s="243">
        <v>839</v>
      </c>
      <c r="AI10" s="243">
        <v>197</v>
      </c>
      <c r="AJ10" s="243">
        <v>1361</v>
      </c>
      <c r="AK10" s="243">
        <v>784</v>
      </c>
      <c r="AL10" s="243">
        <v>961</v>
      </c>
      <c r="AM10" s="243">
        <v>1670</v>
      </c>
      <c r="AN10" s="243">
        <v>457</v>
      </c>
      <c r="AO10" s="243">
        <v>95</v>
      </c>
      <c r="AP10" s="244">
        <v>31544</v>
      </c>
      <c r="AQ10" s="243">
        <v>1175</v>
      </c>
      <c r="AR10" s="243">
        <v>47420</v>
      </c>
      <c r="AS10" s="243">
        <v>0</v>
      </c>
      <c r="AT10" s="243">
        <v>6</v>
      </c>
      <c r="AU10" s="243">
        <v>2939</v>
      </c>
      <c r="AV10" s="243">
        <v>2943</v>
      </c>
      <c r="AW10" s="244">
        <v>54483</v>
      </c>
      <c r="AX10" s="243">
        <v>86027</v>
      </c>
      <c r="AY10" s="244">
        <v>27971</v>
      </c>
      <c r="AZ10" s="244">
        <v>82454</v>
      </c>
      <c r="BA10" s="243">
        <v>113998</v>
      </c>
      <c r="BB10" s="244">
        <v>-78899</v>
      </c>
      <c r="BC10" s="243">
        <v>3555</v>
      </c>
      <c r="BD10" s="244">
        <v>35099</v>
      </c>
      <c r="BE10" s="245"/>
      <c r="BG10" s="251" t="s">
        <v>444</v>
      </c>
      <c r="BH10" s="452" t="s">
        <v>28</v>
      </c>
      <c r="BI10" s="246">
        <f t="shared" si="0"/>
        <v>86027</v>
      </c>
      <c r="BJ10" s="247">
        <f t="shared" si="1"/>
        <v>78899</v>
      </c>
      <c r="BK10" s="248">
        <f t="shared" si="2"/>
        <v>0.91714229253606427</v>
      </c>
      <c r="BL10" s="249">
        <f t="shared" si="3"/>
        <v>8.2857707463935726E-2</v>
      </c>
      <c r="BM10" s="250"/>
      <c r="BN10" s="251" t="s">
        <v>444</v>
      </c>
      <c r="BO10" s="452" t="s">
        <v>28</v>
      </c>
      <c r="BP10" s="449">
        <f t="shared" si="4"/>
        <v>27971</v>
      </c>
      <c r="BQ10" s="450">
        <f t="shared" si="5"/>
        <v>78899</v>
      </c>
      <c r="BR10" s="451">
        <f t="shared" si="6"/>
        <v>-50928</v>
      </c>
      <c r="BS10" s="250"/>
    </row>
    <row r="11" spans="1:71" x14ac:dyDescent="0.15">
      <c r="A11" s="251" t="s">
        <v>445</v>
      </c>
      <c r="B11" s="252" t="s">
        <v>282</v>
      </c>
      <c r="C11" s="243">
        <v>1406</v>
      </c>
      <c r="D11" s="243">
        <v>39</v>
      </c>
      <c r="E11" s="243">
        <v>34</v>
      </c>
      <c r="F11" s="243">
        <v>27</v>
      </c>
      <c r="G11" s="243">
        <v>8164</v>
      </c>
      <c r="H11" s="243">
        <v>217</v>
      </c>
      <c r="I11" s="243">
        <v>44897</v>
      </c>
      <c r="J11" s="243">
        <v>10115</v>
      </c>
      <c r="K11" s="243">
        <v>1</v>
      </c>
      <c r="L11" s="243">
        <v>1494</v>
      </c>
      <c r="M11" s="243">
        <v>3128</v>
      </c>
      <c r="N11" s="243">
        <v>581</v>
      </c>
      <c r="O11" s="243">
        <v>166</v>
      </c>
      <c r="P11" s="243">
        <v>738</v>
      </c>
      <c r="Q11" s="243">
        <v>876</v>
      </c>
      <c r="R11" s="243">
        <v>283</v>
      </c>
      <c r="S11" s="243">
        <v>640</v>
      </c>
      <c r="T11" s="243">
        <v>1099</v>
      </c>
      <c r="U11" s="243">
        <v>4731</v>
      </c>
      <c r="V11" s="243">
        <v>233</v>
      </c>
      <c r="W11" s="243">
        <v>218</v>
      </c>
      <c r="X11" s="243">
        <v>10103</v>
      </c>
      <c r="Y11" s="243">
        <v>28854</v>
      </c>
      <c r="Z11" s="243">
        <v>2200</v>
      </c>
      <c r="AA11" s="243">
        <v>126</v>
      </c>
      <c r="AB11" s="243">
        <v>137</v>
      </c>
      <c r="AC11" s="243">
        <v>5369</v>
      </c>
      <c r="AD11" s="243">
        <v>1149</v>
      </c>
      <c r="AE11" s="243">
        <v>234</v>
      </c>
      <c r="AF11" s="243">
        <v>2208</v>
      </c>
      <c r="AG11" s="243">
        <v>1091</v>
      </c>
      <c r="AH11" s="243">
        <v>318</v>
      </c>
      <c r="AI11" s="243">
        <v>2618</v>
      </c>
      <c r="AJ11" s="243">
        <v>1922</v>
      </c>
      <c r="AK11" s="243">
        <v>563</v>
      </c>
      <c r="AL11" s="243">
        <v>1732</v>
      </c>
      <c r="AM11" s="243">
        <v>2842</v>
      </c>
      <c r="AN11" s="243">
        <v>9041</v>
      </c>
      <c r="AO11" s="243">
        <v>1957</v>
      </c>
      <c r="AP11" s="244">
        <v>151551</v>
      </c>
      <c r="AQ11" s="243">
        <v>824</v>
      </c>
      <c r="AR11" s="243">
        <v>3154</v>
      </c>
      <c r="AS11" s="243">
        <v>3</v>
      </c>
      <c r="AT11" s="243">
        <v>90</v>
      </c>
      <c r="AU11" s="243">
        <v>4733</v>
      </c>
      <c r="AV11" s="243">
        <v>-1909</v>
      </c>
      <c r="AW11" s="244">
        <v>6895</v>
      </c>
      <c r="AX11" s="243">
        <v>158446</v>
      </c>
      <c r="AY11" s="244">
        <v>107911</v>
      </c>
      <c r="AZ11" s="244">
        <v>114806</v>
      </c>
      <c r="BA11" s="243">
        <v>266357</v>
      </c>
      <c r="BB11" s="244">
        <v>-128493</v>
      </c>
      <c r="BC11" s="243">
        <v>-13687</v>
      </c>
      <c r="BD11" s="244">
        <v>137864</v>
      </c>
      <c r="BE11" s="245"/>
      <c r="BG11" s="251" t="s">
        <v>445</v>
      </c>
      <c r="BH11" s="452" t="s">
        <v>282</v>
      </c>
      <c r="BI11" s="246">
        <f t="shared" si="0"/>
        <v>158446</v>
      </c>
      <c r="BJ11" s="247">
        <f t="shared" si="1"/>
        <v>128493</v>
      </c>
      <c r="BK11" s="248">
        <f t="shared" si="2"/>
        <v>0.81095767643234917</v>
      </c>
      <c r="BL11" s="249">
        <f t="shared" si="3"/>
        <v>0.18904232356765083</v>
      </c>
      <c r="BM11" s="250"/>
      <c r="BN11" s="251" t="s">
        <v>445</v>
      </c>
      <c r="BO11" s="452" t="s">
        <v>282</v>
      </c>
      <c r="BP11" s="449">
        <f t="shared" si="4"/>
        <v>107911</v>
      </c>
      <c r="BQ11" s="450">
        <f t="shared" si="5"/>
        <v>128493</v>
      </c>
      <c r="BR11" s="451">
        <f t="shared" si="6"/>
        <v>-20582</v>
      </c>
      <c r="BS11" s="250"/>
    </row>
    <row r="12" spans="1:71" x14ac:dyDescent="0.15">
      <c r="A12" s="251" t="s">
        <v>446</v>
      </c>
      <c r="B12" s="252" t="s">
        <v>29</v>
      </c>
      <c r="C12" s="243">
        <v>3543</v>
      </c>
      <c r="D12" s="243">
        <v>2</v>
      </c>
      <c r="E12" s="243">
        <v>120</v>
      </c>
      <c r="F12" s="243">
        <v>185</v>
      </c>
      <c r="G12" s="243">
        <v>5063</v>
      </c>
      <c r="H12" s="243">
        <v>4010</v>
      </c>
      <c r="I12" s="243">
        <v>5160</v>
      </c>
      <c r="J12" s="243">
        <v>255379</v>
      </c>
      <c r="K12" s="243">
        <v>120</v>
      </c>
      <c r="L12" s="243">
        <v>44215</v>
      </c>
      <c r="M12" s="243">
        <v>5268</v>
      </c>
      <c r="N12" s="243">
        <v>6719</v>
      </c>
      <c r="O12" s="243">
        <v>620</v>
      </c>
      <c r="P12" s="243">
        <v>1839</v>
      </c>
      <c r="Q12" s="243">
        <v>2385</v>
      </c>
      <c r="R12" s="243">
        <v>1016</v>
      </c>
      <c r="S12" s="243">
        <v>2075</v>
      </c>
      <c r="T12" s="243">
        <v>3172</v>
      </c>
      <c r="U12" s="243">
        <v>8792</v>
      </c>
      <c r="V12" s="243">
        <v>411</v>
      </c>
      <c r="W12" s="243">
        <v>1538</v>
      </c>
      <c r="X12" s="243">
        <v>5476</v>
      </c>
      <c r="Y12" s="243">
        <v>3313</v>
      </c>
      <c r="Z12" s="243">
        <v>902</v>
      </c>
      <c r="AA12" s="243">
        <v>405</v>
      </c>
      <c r="AB12" s="243">
        <v>573</v>
      </c>
      <c r="AC12" s="243">
        <v>5</v>
      </c>
      <c r="AD12" s="243">
        <v>5</v>
      </c>
      <c r="AE12" s="243">
        <v>20</v>
      </c>
      <c r="AF12" s="243">
        <v>230</v>
      </c>
      <c r="AG12" s="243">
        <v>85</v>
      </c>
      <c r="AH12" s="243">
        <v>230</v>
      </c>
      <c r="AI12" s="243">
        <v>3122</v>
      </c>
      <c r="AJ12" s="243">
        <v>91379</v>
      </c>
      <c r="AK12" s="243">
        <v>75</v>
      </c>
      <c r="AL12" s="243">
        <v>2073</v>
      </c>
      <c r="AM12" s="243">
        <v>3010</v>
      </c>
      <c r="AN12" s="243">
        <v>268</v>
      </c>
      <c r="AO12" s="243">
        <v>147</v>
      </c>
      <c r="AP12" s="244">
        <v>462950</v>
      </c>
      <c r="AQ12" s="243">
        <v>1786</v>
      </c>
      <c r="AR12" s="243">
        <v>21111</v>
      </c>
      <c r="AS12" s="243">
        <v>0</v>
      </c>
      <c r="AT12" s="243">
        <v>0</v>
      </c>
      <c r="AU12" s="243">
        <v>0</v>
      </c>
      <c r="AV12" s="243">
        <v>25493</v>
      </c>
      <c r="AW12" s="244">
        <v>48390</v>
      </c>
      <c r="AX12" s="243">
        <v>511340</v>
      </c>
      <c r="AY12" s="244">
        <v>707582</v>
      </c>
      <c r="AZ12" s="244">
        <v>755972</v>
      </c>
      <c r="BA12" s="243">
        <v>1218922</v>
      </c>
      <c r="BB12" s="244">
        <v>-511340</v>
      </c>
      <c r="BC12" s="243">
        <v>244632</v>
      </c>
      <c r="BD12" s="244">
        <v>707582</v>
      </c>
      <c r="BE12" s="245"/>
      <c r="BG12" s="251" t="s">
        <v>446</v>
      </c>
      <c r="BH12" s="452" t="s">
        <v>29</v>
      </c>
      <c r="BI12" s="246">
        <f t="shared" si="0"/>
        <v>511340</v>
      </c>
      <c r="BJ12" s="247">
        <f t="shared" si="1"/>
        <v>511340</v>
      </c>
      <c r="BK12" s="248">
        <f t="shared" si="2"/>
        <v>1</v>
      </c>
      <c r="BL12" s="249">
        <f t="shared" si="3"/>
        <v>0</v>
      </c>
      <c r="BM12" s="250"/>
      <c r="BN12" s="251" t="s">
        <v>446</v>
      </c>
      <c r="BO12" s="452" t="s">
        <v>29</v>
      </c>
      <c r="BP12" s="449">
        <f t="shared" si="4"/>
        <v>707582</v>
      </c>
      <c r="BQ12" s="450">
        <f t="shared" si="5"/>
        <v>511340</v>
      </c>
      <c r="BR12" s="451">
        <f t="shared" si="6"/>
        <v>196242</v>
      </c>
      <c r="BS12" s="250"/>
    </row>
    <row r="13" spans="1:71" x14ac:dyDescent="0.15">
      <c r="A13" s="251" t="s">
        <v>447</v>
      </c>
      <c r="B13" s="252" t="s">
        <v>30</v>
      </c>
      <c r="C13" s="243">
        <v>372</v>
      </c>
      <c r="D13" s="243">
        <v>39</v>
      </c>
      <c r="E13" s="243">
        <v>571</v>
      </c>
      <c r="F13" s="243">
        <v>279</v>
      </c>
      <c r="G13" s="243">
        <v>2035</v>
      </c>
      <c r="H13" s="243">
        <v>215</v>
      </c>
      <c r="I13" s="243">
        <v>605</v>
      </c>
      <c r="J13" s="243">
        <v>57570</v>
      </c>
      <c r="K13" s="243">
        <v>4003</v>
      </c>
      <c r="L13" s="243">
        <v>396</v>
      </c>
      <c r="M13" s="243">
        <v>3413</v>
      </c>
      <c r="N13" s="243">
        <v>40194</v>
      </c>
      <c r="O13" s="243">
        <v>196</v>
      </c>
      <c r="P13" s="243">
        <v>612</v>
      </c>
      <c r="Q13" s="243">
        <v>669</v>
      </c>
      <c r="R13" s="243">
        <v>262</v>
      </c>
      <c r="S13" s="243">
        <v>107</v>
      </c>
      <c r="T13" s="243">
        <v>242</v>
      </c>
      <c r="U13" s="243">
        <v>674</v>
      </c>
      <c r="V13" s="243">
        <v>17</v>
      </c>
      <c r="W13" s="243">
        <v>301</v>
      </c>
      <c r="X13" s="243">
        <v>328</v>
      </c>
      <c r="Y13" s="243">
        <v>7422</v>
      </c>
      <c r="Z13" s="243">
        <v>45828</v>
      </c>
      <c r="AA13" s="243">
        <v>532</v>
      </c>
      <c r="AB13" s="243">
        <v>464</v>
      </c>
      <c r="AC13" s="243">
        <v>1030</v>
      </c>
      <c r="AD13" s="243">
        <v>90</v>
      </c>
      <c r="AE13" s="243">
        <v>199</v>
      </c>
      <c r="AF13" s="243">
        <v>17227</v>
      </c>
      <c r="AG13" s="243">
        <v>86</v>
      </c>
      <c r="AH13" s="243">
        <v>2729</v>
      </c>
      <c r="AI13" s="243">
        <v>1350</v>
      </c>
      <c r="AJ13" s="243">
        <v>1151</v>
      </c>
      <c r="AK13" s="243">
        <v>105</v>
      </c>
      <c r="AL13" s="243">
        <v>1061</v>
      </c>
      <c r="AM13" s="243">
        <v>2444</v>
      </c>
      <c r="AN13" s="243">
        <v>0</v>
      </c>
      <c r="AO13" s="243">
        <v>279</v>
      </c>
      <c r="AP13" s="244">
        <v>195097</v>
      </c>
      <c r="AQ13" s="243">
        <v>169</v>
      </c>
      <c r="AR13" s="243">
        <v>48078</v>
      </c>
      <c r="AS13" s="243">
        <v>0</v>
      </c>
      <c r="AT13" s="243">
        <v>0</v>
      </c>
      <c r="AU13" s="243">
        <v>0</v>
      </c>
      <c r="AV13" s="243">
        <v>-39</v>
      </c>
      <c r="AW13" s="244">
        <v>48208</v>
      </c>
      <c r="AX13" s="243">
        <v>243305</v>
      </c>
      <c r="AY13" s="244">
        <v>19153</v>
      </c>
      <c r="AZ13" s="244">
        <v>67361</v>
      </c>
      <c r="BA13" s="243">
        <v>262458</v>
      </c>
      <c r="BB13" s="244">
        <v>-197991</v>
      </c>
      <c r="BC13" s="243">
        <v>-130630</v>
      </c>
      <c r="BD13" s="244">
        <v>64467</v>
      </c>
      <c r="BE13" s="245"/>
      <c r="BG13" s="251" t="s">
        <v>447</v>
      </c>
      <c r="BH13" s="452" t="s">
        <v>30</v>
      </c>
      <c r="BI13" s="246">
        <f t="shared" si="0"/>
        <v>243305</v>
      </c>
      <c r="BJ13" s="247">
        <f t="shared" si="1"/>
        <v>197991</v>
      </c>
      <c r="BK13" s="248">
        <f t="shared" si="2"/>
        <v>0.81375639629271901</v>
      </c>
      <c r="BL13" s="249">
        <f t="shared" si="3"/>
        <v>0.18624360370728099</v>
      </c>
      <c r="BM13" s="250"/>
      <c r="BN13" s="251" t="s">
        <v>447</v>
      </c>
      <c r="BO13" s="452" t="s">
        <v>30</v>
      </c>
      <c r="BP13" s="449">
        <f t="shared" si="4"/>
        <v>19153</v>
      </c>
      <c r="BQ13" s="450">
        <f t="shared" si="5"/>
        <v>197991</v>
      </c>
      <c r="BR13" s="451">
        <f t="shared" si="6"/>
        <v>-178838</v>
      </c>
      <c r="BS13" s="250"/>
    </row>
    <row r="14" spans="1:71" x14ac:dyDescent="0.15">
      <c r="A14" s="251" t="s">
        <v>448</v>
      </c>
      <c r="B14" s="252" t="s">
        <v>449</v>
      </c>
      <c r="C14" s="243">
        <v>421</v>
      </c>
      <c r="D14" s="243">
        <v>61</v>
      </c>
      <c r="E14" s="243">
        <v>179</v>
      </c>
      <c r="F14" s="243">
        <v>58</v>
      </c>
      <c r="G14" s="243">
        <v>8999</v>
      </c>
      <c r="H14" s="243">
        <v>377</v>
      </c>
      <c r="I14" s="243">
        <v>2946</v>
      </c>
      <c r="J14" s="243">
        <v>13356</v>
      </c>
      <c r="K14" s="243">
        <v>8</v>
      </c>
      <c r="L14" s="243">
        <v>49584</v>
      </c>
      <c r="M14" s="243">
        <v>1188</v>
      </c>
      <c r="N14" s="243">
        <v>1251</v>
      </c>
      <c r="O14" s="243">
        <v>394</v>
      </c>
      <c r="P14" s="243">
        <v>1012</v>
      </c>
      <c r="Q14" s="243">
        <v>7170</v>
      </c>
      <c r="R14" s="243">
        <v>5216</v>
      </c>
      <c r="S14" s="243">
        <v>4951</v>
      </c>
      <c r="T14" s="243">
        <v>3602</v>
      </c>
      <c r="U14" s="243">
        <v>25814</v>
      </c>
      <c r="V14" s="243">
        <v>1659</v>
      </c>
      <c r="W14" s="243">
        <v>5801</v>
      </c>
      <c r="X14" s="243">
        <v>10878</v>
      </c>
      <c r="Y14" s="243">
        <v>8273</v>
      </c>
      <c r="Z14" s="243">
        <v>0</v>
      </c>
      <c r="AA14" s="243">
        <v>1758</v>
      </c>
      <c r="AB14" s="243">
        <v>551</v>
      </c>
      <c r="AC14" s="243">
        <v>3418</v>
      </c>
      <c r="AD14" s="243">
        <v>748</v>
      </c>
      <c r="AE14" s="243">
        <v>337</v>
      </c>
      <c r="AF14" s="243">
        <v>906</v>
      </c>
      <c r="AG14" s="243">
        <v>391</v>
      </c>
      <c r="AH14" s="243">
        <v>481</v>
      </c>
      <c r="AI14" s="243">
        <v>1493</v>
      </c>
      <c r="AJ14" s="243">
        <v>1197</v>
      </c>
      <c r="AK14" s="243">
        <v>245</v>
      </c>
      <c r="AL14" s="243">
        <v>5651</v>
      </c>
      <c r="AM14" s="243">
        <v>1373</v>
      </c>
      <c r="AN14" s="243">
        <v>981</v>
      </c>
      <c r="AO14" s="243">
        <v>269</v>
      </c>
      <c r="AP14" s="244">
        <v>172997</v>
      </c>
      <c r="AQ14" s="243">
        <v>273</v>
      </c>
      <c r="AR14" s="243">
        <v>8925</v>
      </c>
      <c r="AS14" s="243">
        <v>18</v>
      </c>
      <c r="AT14" s="243">
        <v>0</v>
      </c>
      <c r="AU14" s="243">
        <v>0</v>
      </c>
      <c r="AV14" s="243">
        <v>224</v>
      </c>
      <c r="AW14" s="244">
        <v>9440</v>
      </c>
      <c r="AX14" s="243">
        <v>182437</v>
      </c>
      <c r="AY14" s="244">
        <v>199864</v>
      </c>
      <c r="AZ14" s="244">
        <v>209304</v>
      </c>
      <c r="BA14" s="243">
        <v>382301</v>
      </c>
      <c r="BB14" s="244">
        <v>-166609</v>
      </c>
      <c r="BC14" s="243">
        <v>42695</v>
      </c>
      <c r="BD14" s="244">
        <v>215692</v>
      </c>
      <c r="BE14" s="245"/>
      <c r="BG14" s="251" t="s">
        <v>448</v>
      </c>
      <c r="BH14" s="452" t="s">
        <v>449</v>
      </c>
      <c r="BI14" s="246">
        <f t="shared" si="0"/>
        <v>182437</v>
      </c>
      <c r="BJ14" s="247">
        <f t="shared" si="1"/>
        <v>166609</v>
      </c>
      <c r="BK14" s="248">
        <f t="shared" si="2"/>
        <v>0.91324128329231458</v>
      </c>
      <c r="BL14" s="249">
        <f t="shared" si="3"/>
        <v>8.6758716707685424E-2</v>
      </c>
      <c r="BM14" s="250"/>
      <c r="BN14" s="251" t="s">
        <v>448</v>
      </c>
      <c r="BO14" s="452" t="s">
        <v>449</v>
      </c>
      <c r="BP14" s="449">
        <f t="shared" si="4"/>
        <v>199864</v>
      </c>
      <c r="BQ14" s="450">
        <f t="shared" si="5"/>
        <v>166609</v>
      </c>
      <c r="BR14" s="451">
        <f t="shared" si="6"/>
        <v>33255</v>
      </c>
      <c r="BS14" s="250"/>
    </row>
    <row r="15" spans="1:71" x14ac:dyDescent="0.15">
      <c r="A15" s="251" t="s">
        <v>450</v>
      </c>
      <c r="B15" s="252" t="s">
        <v>31</v>
      </c>
      <c r="C15" s="243">
        <v>140</v>
      </c>
      <c r="D15" s="243">
        <v>2</v>
      </c>
      <c r="E15" s="243">
        <v>0</v>
      </c>
      <c r="F15" s="243">
        <v>5</v>
      </c>
      <c r="G15" s="243">
        <v>1191</v>
      </c>
      <c r="H15" s="243">
        <v>22</v>
      </c>
      <c r="I15" s="243">
        <v>232</v>
      </c>
      <c r="J15" s="243">
        <v>4847</v>
      </c>
      <c r="K15" s="243">
        <v>19</v>
      </c>
      <c r="L15" s="243">
        <v>705</v>
      </c>
      <c r="M15" s="243">
        <v>13112</v>
      </c>
      <c r="N15" s="243">
        <v>8822</v>
      </c>
      <c r="O15" s="243">
        <v>655</v>
      </c>
      <c r="P15" s="243">
        <v>743</v>
      </c>
      <c r="Q15" s="243">
        <v>3502</v>
      </c>
      <c r="R15" s="243">
        <v>1116</v>
      </c>
      <c r="S15" s="243">
        <v>2310</v>
      </c>
      <c r="T15" s="243">
        <v>6362</v>
      </c>
      <c r="U15" s="243">
        <v>5908</v>
      </c>
      <c r="V15" s="243">
        <v>109</v>
      </c>
      <c r="W15" s="243">
        <v>894</v>
      </c>
      <c r="X15" s="243">
        <v>980</v>
      </c>
      <c r="Y15" s="243">
        <v>32869</v>
      </c>
      <c r="Z15" s="243">
        <v>43</v>
      </c>
      <c r="AA15" s="243">
        <v>206</v>
      </c>
      <c r="AB15" s="243">
        <v>18</v>
      </c>
      <c r="AC15" s="243">
        <v>136</v>
      </c>
      <c r="AD15" s="243">
        <v>2</v>
      </c>
      <c r="AE15" s="243">
        <v>44</v>
      </c>
      <c r="AF15" s="243">
        <v>11</v>
      </c>
      <c r="AG15" s="243">
        <v>0</v>
      </c>
      <c r="AH15" s="243">
        <v>45</v>
      </c>
      <c r="AI15" s="243">
        <v>735</v>
      </c>
      <c r="AJ15" s="243">
        <v>380</v>
      </c>
      <c r="AK15" s="243">
        <v>13</v>
      </c>
      <c r="AL15" s="243">
        <v>417</v>
      </c>
      <c r="AM15" s="243">
        <v>648</v>
      </c>
      <c r="AN15" s="243">
        <v>154</v>
      </c>
      <c r="AO15" s="243">
        <v>90</v>
      </c>
      <c r="AP15" s="244">
        <v>87487</v>
      </c>
      <c r="AQ15" s="243">
        <v>124</v>
      </c>
      <c r="AR15" s="243">
        <v>1509</v>
      </c>
      <c r="AS15" s="243">
        <v>0</v>
      </c>
      <c r="AT15" s="243">
        <v>0</v>
      </c>
      <c r="AU15" s="243">
        <v>0</v>
      </c>
      <c r="AV15" s="243">
        <v>-2977</v>
      </c>
      <c r="AW15" s="244">
        <v>-1344</v>
      </c>
      <c r="AX15" s="243">
        <v>86143</v>
      </c>
      <c r="AY15" s="244">
        <v>119156</v>
      </c>
      <c r="AZ15" s="244">
        <v>117812</v>
      </c>
      <c r="BA15" s="243">
        <v>205299</v>
      </c>
      <c r="BB15" s="244">
        <v>-54743</v>
      </c>
      <c r="BC15" s="243">
        <v>63069</v>
      </c>
      <c r="BD15" s="244">
        <v>150556</v>
      </c>
      <c r="BE15" s="245"/>
      <c r="BG15" s="251" t="s">
        <v>450</v>
      </c>
      <c r="BH15" s="452" t="s">
        <v>31</v>
      </c>
      <c r="BI15" s="246">
        <f t="shared" si="0"/>
        <v>86143</v>
      </c>
      <c r="BJ15" s="247">
        <f t="shared" si="1"/>
        <v>54743</v>
      </c>
      <c r="BK15" s="248">
        <f t="shared" si="2"/>
        <v>0.63548982505833329</v>
      </c>
      <c r="BL15" s="249">
        <f t="shared" si="3"/>
        <v>0.36451017494166671</v>
      </c>
      <c r="BM15" s="250"/>
      <c r="BN15" s="251" t="s">
        <v>450</v>
      </c>
      <c r="BO15" s="452" t="s">
        <v>31</v>
      </c>
      <c r="BP15" s="449">
        <f t="shared" si="4"/>
        <v>119156</v>
      </c>
      <c r="BQ15" s="450">
        <f t="shared" si="5"/>
        <v>54743</v>
      </c>
      <c r="BR15" s="451">
        <f t="shared" si="6"/>
        <v>64413</v>
      </c>
      <c r="BS15" s="250"/>
    </row>
    <row r="16" spans="1:71" x14ac:dyDescent="0.15">
      <c r="A16" s="251" t="s">
        <v>451</v>
      </c>
      <c r="B16" s="252" t="s">
        <v>32</v>
      </c>
      <c r="C16" s="243">
        <v>0</v>
      </c>
      <c r="D16" s="243">
        <v>0</v>
      </c>
      <c r="E16" s="243">
        <v>1</v>
      </c>
      <c r="F16" s="243">
        <v>32</v>
      </c>
      <c r="G16" s="243">
        <v>0</v>
      </c>
      <c r="H16" s="243">
        <v>5</v>
      </c>
      <c r="I16" s="243">
        <v>526</v>
      </c>
      <c r="J16" s="243">
        <v>23</v>
      </c>
      <c r="K16" s="243">
        <v>0</v>
      </c>
      <c r="L16" s="243">
        <v>434</v>
      </c>
      <c r="M16" s="243">
        <v>1270</v>
      </c>
      <c r="N16" s="243">
        <v>941081</v>
      </c>
      <c r="O16" s="243">
        <v>84</v>
      </c>
      <c r="P16" s="243">
        <v>47583</v>
      </c>
      <c r="Q16" s="243">
        <v>62962</v>
      </c>
      <c r="R16" s="243">
        <v>23489</v>
      </c>
      <c r="S16" s="243">
        <v>2814</v>
      </c>
      <c r="T16" s="243">
        <v>1039</v>
      </c>
      <c r="U16" s="243">
        <v>29394</v>
      </c>
      <c r="V16" s="243">
        <v>362</v>
      </c>
      <c r="W16" s="243">
        <v>8389</v>
      </c>
      <c r="X16" s="243">
        <v>701</v>
      </c>
      <c r="Y16" s="243">
        <v>14311</v>
      </c>
      <c r="Z16" s="243">
        <v>0</v>
      </c>
      <c r="AA16" s="243">
        <v>1</v>
      </c>
      <c r="AB16" s="243">
        <v>0</v>
      </c>
      <c r="AC16" s="243">
        <v>0</v>
      </c>
      <c r="AD16" s="243">
        <v>0</v>
      </c>
      <c r="AE16" s="243">
        <v>0</v>
      </c>
      <c r="AF16" s="243">
        <v>123</v>
      </c>
      <c r="AG16" s="243">
        <v>0</v>
      </c>
      <c r="AH16" s="243">
        <v>7</v>
      </c>
      <c r="AI16" s="243">
        <v>0</v>
      </c>
      <c r="AJ16" s="243">
        <v>0</v>
      </c>
      <c r="AK16" s="243">
        <v>0</v>
      </c>
      <c r="AL16" s="243">
        <v>72</v>
      </c>
      <c r="AM16" s="243">
        <v>11</v>
      </c>
      <c r="AN16" s="243">
        <v>1</v>
      </c>
      <c r="AO16" s="243">
        <v>71</v>
      </c>
      <c r="AP16" s="244">
        <v>1134786</v>
      </c>
      <c r="AQ16" s="243">
        <v>0</v>
      </c>
      <c r="AR16" s="243">
        <v>-352</v>
      </c>
      <c r="AS16" s="243">
        <v>0</v>
      </c>
      <c r="AT16" s="243">
        <v>-199</v>
      </c>
      <c r="AU16" s="243">
        <v>-1693</v>
      </c>
      <c r="AV16" s="243">
        <v>-10888</v>
      </c>
      <c r="AW16" s="244">
        <v>-13132</v>
      </c>
      <c r="AX16" s="243">
        <v>1121654</v>
      </c>
      <c r="AY16" s="244">
        <v>1526014</v>
      </c>
      <c r="AZ16" s="244">
        <v>1512882</v>
      </c>
      <c r="BA16" s="243">
        <v>2647668</v>
      </c>
      <c r="BB16" s="244">
        <v>-896375</v>
      </c>
      <c r="BC16" s="243">
        <v>616507</v>
      </c>
      <c r="BD16" s="244">
        <v>1751293</v>
      </c>
      <c r="BE16" s="245"/>
      <c r="BG16" s="251" t="s">
        <v>451</v>
      </c>
      <c r="BH16" s="452" t="s">
        <v>32</v>
      </c>
      <c r="BI16" s="246">
        <f t="shared" si="0"/>
        <v>1121654</v>
      </c>
      <c r="BJ16" s="247">
        <f t="shared" si="1"/>
        <v>896375</v>
      </c>
      <c r="BK16" s="248">
        <f t="shared" si="2"/>
        <v>0.79915464127083757</v>
      </c>
      <c r="BL16" s="249">
        <f t="shared" si="3"/>
        <v>0.20084535872916243</v>
      </c>
      <c r="BM16" s="250"/>
      <c r="BN16" s="251" t="s">
        <v>451</v>
      </c>
      <c r="BO16" s="452" t="s">
        <v>32</v>
      </c>
      <c r="BP16" s="449">
        <f t="shared" si="4"/>
        <v>1526014</v>
      </c>
      <c r="BQ16" s="450">
        <f t="shared" si="5"/>
        <v>896375</v>
      </c>
      <c r="BR16" s="451">
        <f t="shared" si="6"/>
        <v>629639</v>
      </c>
      <c r="BS16" s="250"/>
    </row>
    <row r="17" spans="1:71" x14ac:dyDescent="0.15">
      <c r="A17" s="251" t="s">
        <v>452</v>
      </c>
      <c r="B17" s="252" t="s">
        <v>33</v>
      </c>
      <c r="C17" s="243">
        <v>0</v>
      </c>
      <c r="D17" s="243">
        <v>0</v>
      </c>
      <c r="E17" s="243">
        <v>0</v>
      </c>
      <c r="F17" s="243">
        <v>7</v>
      </c>
      <c r="G17" s="243">
        <v>722</v>
      </c>
      <c r="H17" s="243">
        <v>0</v>
      </c>
      <c r="I17" s="243">
        <v>176</v>
      </c>
      <c r="J17" s="243">
        <v>3650</v>
      </c>
      <c r="K17" s="243">
        <v>1</v>
      </c>
      <c r="L17" s="243">
        <v>538</v>
      </c>
      <c r="M17" s="243">
        <v>1557</v>
      </c>
      <c r="N17" s="243">
        <v>15243</v>
      </c>
      <c r="O17" s="243">
        <v>29636</v>
      </c>
      <c r="P17" s="243">
        <v>13774</v>
      </c>
      <c r="Q17" s="243">
        <v>20638</v>
      </c>
      <c r="R17" s="243">
        <v>4958</v>
      </c>
      <c r="S17" s="243">
        <v>4625</v>
      </c>
      <c r="T17" s="243">
        <v>8414</v>
      </c>
      <c r="U17" s="243">
        <v>42728</v>
      </c>
      <c r="V17" s="243">
        <v>1660</v>
      </c>
      <c r="W17" s="243">
        <v>3778</v>
      </c>
      <c r="X17" s="243">
        <v>2567</v>
      </c>
      <c r="Y17" s="243">
        <v>5516</v>
      </c>
      <c r="Z17" s="243">
        <v>234</v>
      </c>
      <c r="AA17" s="243">
        <v>10</v>
      </c>
      <c r="AB17" s="243">
        <v>0</v>
      </c>
      <c r="AC17" s="243">
        <v>7</v>
      </c>
      <c r="AD17" s="243">
        <v>0</v>
      </c>
      <c r="AE17" s="243">
        <v>0</v>
      </c>
      <c r="AF17" s="243">
        <v>5</v>
      </c>
      <c r="AG17" s="243">
        <v>4</v>
      </c>
      <c r="AH17" s="243">
        <v>52</v>
      </c>
      <c r="AI17" s="243">
        <v>35</v>
      </c>
      <c r="AJ17" s="243">
        <v>842</v>
      </c>
      <c r="AK17" s="243">
        <v>6</v>
      </c>
      <c r="AL17" s="243">
        <v>225</v>
      </c>
      <c r="AM17" s="243">
        <v>153</v>
      </c>
      <c r="AN17" s="243">
        <v>13</v>
      </c>
      <c r="AO17" s="243">
        <v>59</v>
      </c>
      <c r="AP17" s="244">
        <v>161833</v>
      </c>
      <c r="AQ17" s="243">
        <v>14</v>
      </c>
      <c r="AR17" s="243">
        <v>1701</v>
      </c>
      <c r="AS17" s="243">
        <v>0</v>
      </c>
      <c r="AT17" s="243">
        <v>0</v>
      </c>
      <c r="AU17" s="243">
        <v>-2060</v>
      </c>
      <c r="AV17" s="243">
        <v>-1977</v>
      </c>
      <c r="AW17" s="244">
        <v>-2322</v>
      </c>
      <c r="AX17" s="243">
        <v>159511</v>
      </c>
      <c r="AY17" s="244">
        <v>64366</v>
      </c>
      <c r="AZ17" s="244">
        <v>62044</v>
      </c>
      <c r="BA17" s="243">
        <v>223877</v>
      </c>
      <c r="BB17" s="244">
        <v>-153026</v>
      </c>
      <c r="BC17" s="243">
        <v>-90982</v>
      </c>
      <c r="BD17" s="244">
        <v>70851</v>
      </c>
      <c r="BE17" s="245"/>
      <c r="BG17" s="251" t="s">
        <v>452</v>
      </c>
      <c r="BH17" s="452" t="s">
        <v>33</v>
      </c>
      <c r="BI17" s="246">
        <f t="shared" si="0"/>
        <v>159511</v>
      </c>
      <c r="BJ17" s="247">
        <f t="shared" si="1"/>
        <v>153026</v>
      </c>
      <c r="BK17" s="248">
        <f t="shared" si="2"/>
        <v>0.95934449661778809</v>
      </c>
      <c r="BL17" s="249">
        <f t="shared" si="3"/>
        <v>4.0655503382211911E-2</v>
      </c>
      <c r="BM17" s="250"/>
      <c r="BN17" s="251" t="s">
        <v>452</v>
      </c>
      <c r="BO17" s="452" t="s">
        <v>33</v>
      </c>
      <c r="BP17" s="449">
        <f t="shared" si="4"/>
        <v>64366</v>
      </c>
      <c r="BQ17" s="450">
        <f t="shared" si="5"/>
        <v>153026</v>
      </c>
      <c r="BR17" s="451">
        <f t="shared" si="6"/>
        <v>-88660</v>
      </c>
      <c r="BS17" s="250"/>
    </row>
    <row r="18" spans="1:71" x14ac:dyDescent="0.15">
      <c r="A18" s="251" t="s">
        <v>453</v>
      </c>
      <c r="B18" s="252" t="s">
        <v>34</v>
      </c>
      <c r="C18" s="243">
        <v>74</v>
      </c>
      <c r="D18" s="243">
        <v>2</v>
      </c>
      <c r="E18" s="243">
        <v>16</v>
      </c>
      <c r="F18" s="243">
        <v>257</v>
      </c>
      <c r="G18" s="243">
        <v>5134</v>
      </c>
      <c r="H18" s="243">
        <v>88</v>
      </c>
      <c r="I18" s="243">
        <v>893</v>
      </c>
      <c r="J18" s="243">
        <v>6496</v>
      </c>
      <c r="K18" s="243">
        <v>31</v>
      </c>
      <c r="L18" s="243">
        <v>1365</v>
      </c>
      <c r="M18" s="243">
        <v>1668</v>
      </c>
      <c r="N18" s="243">
        <v>1534</v>
      </c>
      <c r="O18" s="243">
        <v>124</v>
      </c>
      <c r="P18" s="243">
        <v>14807</v>
      </c>
      <c r="Q18" s="243">
        <v>19633</v>
      </c>
      <c r="R18" s="243">
        <v>8280</v>
      </c>
      <c r="S18" s="243">
        <v>4892</v>
      </c>
      <c r="T18" s="243">
        <v>3769</v>
      </c>
      <c r="U18" s="243">
        <v>18017</v>
      </c>
      <c r="V18" s="243">
        <v>1094</v>
      </c>
      <c r="W18" s="243">
        <v>1571</v>
      </c>
      <c r="X18" s="243">
        <v>2604</v>
      </c>
      <c r="Y18" s="243">
        <v>58765</v>
      </c>
      <c r="Z18" s="243">
        <v>530</v>
      </c>
      <c r="AA18" s="243">
        <v>36</v>
      </c>
      <c r="AB18" s="243">
        <v>4</v>
      </c>
      <c r="AC18" s="243">
        <v>1950</v>
      </c>
      <c r="AD18" s="243">
        <v>29</v>
      </c>
      <c r="AE18" s="243">
        <v>196</v>
      </c>
      <c r="AF18" s="243">
        <v>688</v>
      </c>
      <c r="AG18" s="243">
        <v>50</v>
      </c>
      <c r="AH18" s="243">
        <v>1125</v>
      </c>
      <c r="AI18" s="243">
        <v>70</v>
      </c>
      <c r="AJ18" s="243">
        <v>153</v>
      </c>
      <c r="AK18" s="243">
        <v>76</v>
      </c>
      <c r="AL18" s="243">
        <v>623</v>
      </c>
      <c r="AM18" s="243">
        <v>1217</v>
      </c>
      <c r="AN18" s="243">
        <v>6</v>
      </c>
      <c r="AO18" s="243">
        <v>86</v>
      </c>
      <c r="AP18" s="244">
        <v>157953</v>
      </c>
      <c r="AQ18" s="243">
        <v>322</v>
      </c>
      <c r="AR18" s="243">
        <v>2900</v>
      </c>
      <c r="AS18" s="243">
        <v>2</v>
      </c>
      <c r="AT18" s="243">
        <v>118</v>
      </c>
      <c r="AU18" s="243">
        <v>5363</v>
      </c>
      <c r="AV18" s="243">
        <v>-1099</v>
      </c>
      <c r="AW18" s="244">
        <v>7606</v>
      </c>
      <c r="AX18" s="243">
        <v>165559</v>
      </c>
      <c r="AY18" s="244">
        <v>168362</v>
      </c>
      <c r="AZ18" s="244">
        <v>175968</v>
      </c>
      <c r="BA18" s="243">
        <v>333921</v>
      </c>
      <c r="BB18" s="244">
        <v>-132404</v>
      </c>
      <c r="BC18" s="243">
        <v>43564</v>
      </c>
      <c r="BD18" s="244">
        <v>201517</v>
      </c>
      <c r="BE18" s="245"/>
      <c r="BG18" s="251" t="s">
        <v>453</v>
      </c>
      <c r="BH18" s="452" t="s">
        <v>34</v>
      </c>
      <c r="BI18" s="246">
        <f t="shared" si="0"/>
        <v>165559</v>
      </c>
      <c r="BJ18" s="247">
        <f t="shared" si="1"/>
        <v>132404</v>
      </c>
      <c r="BK18" s="248">
        <f t="shared" si="2"/>
        <v>0.79973906583151622</v>
      </c>
      <c r="BL18" s="249">
        <f t="shared" si="3"/>
        <v>0.20026093416848378</v>
      </c>
      <c r="BM18" s="250"/>
      <c r="BN18" s="251" t="s">
        <v>453</v>
      </c>
      <c r="BO18" s="452" t="s">
        <v>34</v>
      </c>
      <c r="BP18" s="449">
        <f t="shared" si="4"/>
        <v>168362</v>
      </c>
      <c r="BQ18" s="450">
        <f t="shared" si="5"/>
        <v>132404</v>
      </c>
      <c r="BR18" s="451">
        <f t="shared" si="6"/>
        <v>35958</v>
      </c>
      <c r="BS18" s="250"/>
    </row>
    <row r="19" spans="1:71" x14ac:dyDescent="0.15">
      <c r="A19" s="251" t="s">
        <v>454</v>
      </c>
      <c r="B19" s="253" t="s">
        <v>266</v>
      </c>
      <c r="C19" s="243">
        <v>0</v>
      </c>
      <c r="D19" s="243">
        <v>0</v>
      </c>
      <c r="E19" s="243">
        <v>0</v>
      </c>
      <c r="F19" s="243">
        <v>26</v>
      </c>
      <c r="G19" s="243">
        <v>0</v>
      </c>
      <c r="H19" s="243">
        <v>0</v>
      </c>
      <c r="I19" s="243">
        <v>61</v>
      </c>
      <c r="J19" s="243">
        <v>16</v>
      </c>
      <c r="K19" s="243">
        <v>0</v>
      </c>
      <c r="L19" s="243">
        <v>90</v>
      </c>
      <c r="M19" s="243">
        <v>336</v>
      </c>
      <c r="N19" s="243">
        <v>215</v>
      </c>
      <c r="O19" s="243">
        <v>0</v>
      </c>
      <c r="P19" s="243">
        <v>218</v>
      </c>
      <c r="Q19" s="243">
        <v>86364</v>
      </c>
      <c r="R19" s="243">
        <v>10081</v>
      </c>
      <c r="S19" s="243">
        <v>1879</v>
      </c>
      <c r="T19" s="243">
        <v>407</v>
      </c>
      <c r="U19" s="243">
        <v>8736</v>
      </c>
      <c r="V19" s="243">
        <v>90</v>
      </c>
      <c r="W19" s="243">
        <v>1233</v>
      </c>
      <c r="X19" s="243">
        <v>108</v>
      </c>
      <c r="Y19" s="243">
        <v>3944</v>
      </c>
      <c r="Z19" s="243">
        <v>0</v>
      </c>
      <c r="AA19" s="243">
        <v>480</v>
      </c>
      <c r="AB19" s="243">
        <v>0</v>
      </c>
      <c r="AC19" s="243">
        <v>1</v>
      </c>
      <c r="AD19" s="243">
        <v>0</v>
      </c>
      <c r="AE19" s="243">
        <v>0</v>
      </c>
      <c r="AF19" s="243">
        <v>35</v>
      </c>
      <c r="AG19" s="243">
        <v>0</v>
      </c>
      <c r="AH19" s="243">
        <v>84</v>
      </c>
      <c r="AI19" s="243">
        <v>0</v>
      </c>
      <c r="AJ19" s="243">
        <v>0</v>
      </c>
      <c r="AK19" s="243">
        <v>0</v>
      </c>
      <c r="AL19" s="243">
        <v>4458</v>
      </c>
      <c r="AM19" s="243">
        <v>3</v>
      </c>
      <c r="AN19" s="243">
        <v>0</v>
      </c>
      <c r="AO19" s="243">
        <v>0</v>
      </c>
      <c r="AP19" s="244">
        <v>118865</v>
      </c>
      <c r="AQ19" s="243">
        <v>0</v>
      </c>
      <c r="AR19" s="243">
        <v>135</v>
      </c>
      <c r="AS19" s="243">
        <v>0</v>
      </c>
      <c r="AT19" s="243">
        <v>1081</v>
      </c>
      <c r="AU19" s="243">
        <v>59153</v>
      </c>
      <c r="AV19" s="243">
        <v>9365</v>
      </c>
      <c r="AW19" s="244">
        <v>69734</v>
      </c>
      <c r="AX19" s="243">
        <v>188599</v>
      </c>
      <c r="AY19" s="244">
        <v>526987</v>
      </c>
      <c r="AZ19" s="244">
        <v>596721</v>
      </c>
      <c r="BA19" s="243">
        <v>715586</v>
      </c>
      <c r="BB19" s="244">
        <v>-188599</v>
      </c>
      <c r="BC19" s="243">
        <v>408122</v>
      </c>
      <c r="BD19" s="244">
        <v>526987</v>
      </c>
      <c r="BE19" s="245"/>
      <c r="BG19" s="251" t="s">
        <v>454</v>
      </c>
      <c r="BH19" s="254" t="s">
        <v>266</v>
      </c>
      <c r="BI19" s="246">
        <f t="shared" si="0"/>
        <v>188599</v>
      </c>
      <c r="BJ19" s="247">
        <f t="shared" si="1"/>
        <v>188599</v>
      </c>
      <c r="BK19" s="248">
        <f t="shared" si="2"/>
        <v>1</v>
      </c>
      <c r="BL19" s="249">
        <f t="shared" si="3"/>
        <v>0</v>
      </c>
      <c r="BM19" s="250"/>
      <c r="BN19" s="251" t="s">
        <v>454</v>
      </c>
      <c r="BO19" s="254" t="s">
        <v>266</v>
      </c>
      <c r="BP19" s="449">
        <f t="shared" si="4"/>
        <v>526987</v>
      </c>
      <c r="BQ19" s="450">
        <f t="shared" si="5"/>
        <v>188599</v>
      </c>
      <c r="BR19" s="451">
        <f t="shared" si="6"/>
        <v>338388</v>
      </c>
      <c r="BS19" s="250"/>
    </row>
    <row r="20" spans="1:71" x14ac:dyDescent="0.15">
      <c r="A20" s="251" t="s">
        <v>455</v>
      </c>
      <c r="B20" s="253" t="s">
        <v>267</v>
      </c>
      <c r="C20" s="243">
        <v>0</v>
      </c>
      <c r="D20" s="243">
        <v>0</v>
      </c>
      <c r="E20" s="243">
        <v>0</v>
      </c>
      <c r="F20" s="243">
        <v>24</v>
      </c>
      <c r="G20" s="243">
        <v>0</v>
      </c>
      <c r="H20" s="243">
        <v>0</v>
      </c>
      <c r="I20" s="243">
        <v>5</v>
      </c>
      <c r="J20" s="243">
        <v>0</v>
      </c>
      <c r="K20" s="243">
        <v>1</v>
      </c>
      <c r="L20" s="243">
        <v>600</v>
      </c>
      <c r="M20" s="243">
        <v>216</v>
      </c>
      <c r="N20" s="243">
        <v>251</v>
      </c>
      <c r="O20" s="243">
        <v>10</v>
      </c>
      <c r="P20" s="243">
        <v>103</v>
      </c>
      <c r="Q20" s="243">
        <v>2673</v>
      </c>
      <c r="R20" s="243">
        <v>37491</v>
      </c>
      <c r="S20" s="243">
        <v>238</v>
      </c>
      <c r="T20" s="243">
        <v>554</v>
      </c>
      <c r="U20" s="243">
        <v>1550</v>
      </c>
      <c r="V20" s="243">
        <v>34</v>
      </c>
      <c r="W20" s="243">
        <v>143</v>
      </c>
      <c r="X20" s="243">
        <v>24</v>
      </c>
      <c r="Y20" s="243">
        <v>44</v>
      </c>
      <c r="Z20" s="243">
        <v>7</v>
      </c>
      <c r="AA20" s="243">
        <v>10</v>
      </c>
      <c r="AB20" s="243">
        <v>0</v>
      </c>
      <c r="AC20" s="243">
        <v>1</v>
      </c>
      <c r="AD20" s="243">
        <v>0</v>
      </c>
      <c r="AE20" s="243">
        <v>0</v>
      </c>
      <c r="AF20" s="243">
        <v>16</v>
      </c>
      <c r="AG20" s="243">
        <v>0</v>
      </c>
      <c r="AH20" s="243">
        <v>3</v>
      </c>
      <c r="AI20" s="243">
        <v>0</v>
      </c>
      <c r="AJ20" s="243">
        <v>0</v>
      </c>
      <c r="AK20" s="243">
        <v>0</v>
      </c>
      <c r="AL20" s="243">
        <v>6556</v>
      </c>
      <c r="AM20" s="243">
        <v>3</v>
      </c>
      <c r="AN20" s="243">
        <v>0</v>
      </c>
      <c r="AO20" s="243">
        <v>0</v>
      </c>
      <c r="AP20" s="244">
        <v>50557</v>
      </c>
      <c r="AQ20" s="243">
        <v>0</v>
      </c>
      <c r="AR20" s="243">
        <v>71</v>
      </c>
      <c r="AS20" s="243">
        <v>0</v>
      </c>
      <c r="AT20" s="243">
        <v>637</v>
      </c>
      <c r="AU20" s="243">
        <v>100702</v>
      </c>
      <c r="AV20" s="243">
        <v>336</v>
      </c>
      <c r="AW20" s="244">
        <v>101746</v>
      </c>
      <c r="AX20" s="243">
        <v>152303</v>
      </c>
      <c r="AY20" s="244">
        <v>245547</v>
      </c>
      <c r="AZ20" s="244">
        <v>347293</v>
      </c>
      <c r="BA20" s="243">
        <v>397850</v>
      </c>
      <c r="BB20" s="244">
        <v>-152303</v>
      </c>
      <c r="BC20" s="243">
        <v>194990</v>
      </c>
      <c r="BD20" s="244">
        <v>245547</v>
      </c>
      <c r="BE20" s="245"/>
      <c r="BG20" s="251" t="s">
        <v>455</v>
      </c>
      <c r="BH20" s="254" t="s">
        <v>267</v>
      </c>
      <c r="BI20" s="246">
        <f t="shared" si="0"/>
        <v>152303</v>
      </c>
      <c r="BJ20" s="247">
        <f t="shared" si="1"/>
        <v>152303</v>
      </c>
      <c r="BK20" s="248">
        <f t="shared" si="2"/>
        <v>1</v>
      </c>
      <c r="BL20" s="249">
        <f t="shared" si="3"/>
        <v>0</v>
      </c>
      <c r="BM20" s="250"/>
      <c r="BN20" s="251" t="s">
        <v>455</v>
      </c>
      <c r="BO20" s="254" t="s">
        <v>267</v>
      </c>
      <c r="BP20" s="449">
        <f t="shared" si="4"/>
        <v>245547</v>
      </c>
      <c r="BQ20" s="450">
        <f t="shared" si="5"/>
        <v>152303</v>
      </c>
      <c r="BR20" s="451">
        <f t="shared" si="6"/>
        <v>93244</v>
      </c>
      <c r="BS20" s="250"/>
    </row>
    <row r="21" spans="1:71" x14ac:dyDescent="0.15">
      <c r="A21" s="251" t="s">
        <v>456</v>
      </c>
      <c r="B21" s="253" t="s">
        <v>268</v>
      </c>
      <c r="C21" s="243">
        <v>19</v>
      </c>
      <c r="D21" s="243">
        <v>0</v>
      </c>
      <c r="E21" s="243">
        <v>0</v>
      </c>
      <c r="F21" s="243">
        <v>0</v>
      </c>
      <c r="G21" s="243">
        <v>0</v>
      </c>
      <c r="H21" s="243">
        <v>0</v>
      </c>
      <c r="I21" s="243">
        <v>0</v>
      </c>
      <c r="J21" s="243">
        <v>0</v>
      </c>
      <c r="K21" s="243">
        <v>0</v>
      </c>
      <c r="L21" s="243">
        <v>0</v>
      </c>
      <c r="M21" s="243">
        <v>0</v>
      </c>
      <c r="N21" s="243">
        <v>0</v>
      </c>
      <c r="O21" s="243">
        <v>0</v>
      </c>
      <c r="P21" s="243">
        <v>1</v>
      </c>
      <c r="Q21" s="243">
        <v>1452</v>
      </c>
      <c r="R21" s="243">
        <v>1425</v>
      </c>
      <c r="S21" s="243">
        <v>10731</v>
      </c>
      <c r="T21" s="243">
        <v>20</v>
      </c>
      <c r="U21" s="243">
        <v>615</v>
      </c>
      <c r="V21" s="243">
        <v>48</v>
      </c>
      <c r="W21" s="243">
        <v>59</v>
      </c>
      <c r="X21" s="243">
        <v>33</v>
      </c>
      <c r="Y21" s="243">
        <v>117</v>
      </c>
      <c r="Z21" s="243">
        <v>0</v>
      </c>
      <c r="AA21" s="243">
        <v>3</v>
      </c>
      <c r="AB21" s="243">
        <v>1</v>
      </c>
      <c r="AC21" s="243">
        <v>733</v>
      </c>
      <c r="AD21" s="243">
        <v>2</v>
      </c>
      <c r="AE21" s="243">
        <v>0</v>
      </c>
      <c r="AF21" s="243">
        <v>9</v>
      </c>
      <c r="AG21" s="243">
        <v>9</v>
      </c>
      <c r="AH21" s="243">
        <v>815</v>
      </c>
      <c r="AI21" s="243">
        <v>0</v>
      </c>
      <c r="AJ21" s="243">
        <v>7011</v>
      </c>
      <c r="AK21" s="243">
        <v>0</v>
      </c>
      <c r="AL21" s="243">
        <v>2307</v>
      </c>
      <c r="AM21" s="243">
        <v>369</v>
      </c>
      <c r="AN21" s="243">
        <v>687</v>
      </c>
      <c r="AO21" s="243">
        <v>111</v>
      </c>
      <c r="AP21" s="244">
        <v>26577</v>
      </c>
      <c r="AQ21" s="243">
        <v>228</v>
      </c>
      <c r="AR21" s="243">
        <v>3152</v>
      </c>
      <c r="AS21" s="243">
        <v>1</v>
      </c>
      <c r="AT21" s="243">
        <v>3146</v>
      </c>
      <c r="AU21" s="243">
        <v>64529</v>
      </c>
      <c r="AV21" s="243">
        <v>4674</v>
      </c>
      <c r="AW21" s="244">
        <v>75730</v>
      </c>
      <c r="AX21" s="243">
        <v>102307</v>
      </c>
      <c r="AY21" s="244">
        <v>54293</v>
      </c>
      <c r="AZ21" s="244">
        <v>130023</v>
      </c>
      <c r="BA21" s="243">
        <v>156600</v>
      </c>
      <c r="BB21" s="244">
        <v>-35781</v>
      </c>
      <c r="BC21" s="243">
        <v>94242</v>
      </c>
      <c r="BD21" s="244">
        <v>120819</v>
      </c>
      <c r="BE21" s="245"/>
      <c r="BG21" s="251" t="s">
        <v>456</v>
      </c>
      <c r="BH21" s="254" t="s">
        <v>268</v>
      </c>
      <c r="BI21" s="246">
        <f t="shared" si="0"/>
        <v>102307</v>
      </c>
      <c r="BJ21" s="247">
        <f t="shared" si="1"/>
        <v>35781</v>
      </c>
      <c r="BK21" s="248">
        <f t="shared" si="2"/>
        <v>0.34974146441592463</v>
      </c>
      <c r="BL21" s="249">
        <f t="shared" si="3"/>
        <v>0.65025853558407531</v>
      </c>
      <c r="BM21" s="250"/>
      <c r="BN21" s="251" t="s">
        <v>456</v>
      </c>
      <c r="BO21" s="254" t="s">
        <v>268</v>
      </c>
      <c r="BP21" s="449">
        <f t="shared" si="4"/>
        <v>54293</v>
      </c>
      <c r="BQ21" s="450">
        <f t="shared" si="5"/>
        <v>35781</v>
      </c>
      <c r="BR21" s="451">
        <f t="shared" si="6"/>
        <v>18512</v>
      </c>
      <c r="BS21" s="250"/>
    </row>
    <row r="22" spans="1:71" x14ac:dyDescent="0.15">
      <c r="A22" s="251" t="s">
        <v>457</v>
      </c>
      <c r="B22" s="253" t="s">
        <v>278</v>
      </c>
      <c r="C22" s="243">
        <v>0</v>
      </c>
      <c r="D22" s="243">
        <v>0</v>
      </c>
      <c r="E22" s="243">
        <v>0</v>
      </c>
      <c r="F22" s="243">
        <v>0</v>
      </c>
      <c r="G22" s="243">
        <v>0</v>
      </c>
      <c r="H22" s="243">
        <v>0</v>
      </c>
      <c r="I22" s="243">
        <v>0</v>
      </c>
      <c r="J22" s="243">
        <v>3</v>
      </c>
      <c r="K22" s="243">
        <v>0</v>
      </c>
      <c r="L22" s="243">
        <v>0</v>
      </c>
      <c r="M22" s="243">
        <v>0</v>
      </c>
      <c r="N22" s="243">
        <v>0</v>
      </c>
      <c r="O22" s="243">
        <v>10</v>
      </c>
      <c r="P22" s="243">
        <v>558</v>
      </c>
      <c r="Q22" s="243">
        <v>4135</v>
      </c>
      <c r="R22" s="243">
        <v>2428</v>
      </c>
      <c r="S22" s="243">
        <v>17025</v>
      </c>
      <c r="T22" s="243">
        <v>51092</v>
      </c>
      <c r="U22" s="243">
        <v>96115</v>
      </c>
      <c r="V22" s="243">
        <v>12768</v>
      </c>
      <c r="W22" s="243">
        <v>1697</v>
      </c>
      <c r="X22" s="243">
        <v>1453</v>
      </c>
      <c r="Y22" s="243">
        <v>188</v>
      </c>
      <c r="Z22" s="243">
        <v>1</v>
      </c>
      <c r="AA22" s="243">
        <v>0</v>
      </c>
      <c r="AB22" s="243">
        <v>0</v>
      </c>
      <c r="AC22" s="243">
        <v>13</v>
      </c>
      <c r="AD22" s="243">
        <v>8</v>
      </c>
      <c r="AE22" s="243">
        <v>0</v>
      </c>
      <c r="AF22" s="243">
        <v>1</v>
      </c>
      <c r="AG22" s="243">
        <v>129</v>
      </c>
      <c r="AH22" s="243">
        <v>562</v>
      </c>
      <c r="AI22" s="243">
        <v>584</v>
      </c>
      <c r="AJ22" s="243">
        <v>0</v>
      </c>
      <c r="AK22" s="243">
        <v>0</v>
      </c>
      <c r="AL22" s="243">
        <v>6635</v>
      </c>
      <c r="AM22" s="243">
        <v>6</v>
      </c>
      <c r="AN22" s="243">
        <v>1066</v>
      </c>
      <c r="AO22" s="243">
        <v>162</v>
      </c>
      <c r="AP22" s="244">
        <v>196639</v>
      </c>
      <c r="AQ22" s="243">
        <v>6</v>
      </c>
      <c r="AR22" s="243">
        <v>1341</v>
      </c>
      <c r="AS22" s="243">
        <v>0</v>
      </c>
      <c r="AT22" s="243">
        <v>0</v>
      </c>
      <c r="AU22" s="243">
        <v>0</v>
      </c>
      <c r="AV22" s="243">
        <v>-9006</v>
      </c>
      <c r="AW22" s="244">
        <v>-7659</v>
      </c>
      <c r="AX22" s="243">
        <v>188980</v>
      </c>
      <c r="AY22" s="244">
        <v>176144</v>
      </c>
      <c r="AZ22" s="244">
        <v>168485</v>
      </c>
      <c r="BA22" s="243">
        <v>365124</v>
      </c>
      <c r="BB22" s="244">
        <v>-188980</v>
      </c>
      <c r="BC22" s="243">
        <v>-20495</v>
      </c>
      <c r="BD22" s="244">
        <v>176144</v>
      </c>
      <c r="BE22" s="245"/>
      <c r="BG22" s="251" t="s">
        <v>457</v>
      </c>
      <c r="BH22" s="254" t="s">
        <v>278</v>
      </c>
      <c r="BI22" s="246">
        <f t="shared" si="0"/>
        <v>188980</v>
      </c>
      <c r="BJ22" s="247">
        <f t="shared" si="1"/>
        <v>188980</v>
      </c>
      <c r="BK22" s="248">
        <f t="shared" si="2"/>
        <v>1</v>
      </c>
      <c r="BL22" s="249">
        <f t="shared" si="3"/>
        <v>0</v>
      </c>
      <c r="BM22" s="250"/>
      <c r="BN22" s="251" t="s">
        <v>457</v>
      </c>
      <c r="BO22" s="254" t="s">
        <v>278</v>
      </c>
      <c r="BP22" s="449">
        <f t="shared" si="4"/>
        <v>176144</v>
      </c>
      <c r="BQ22" s="450">
        <f t="shared" si="5"/>
        <v>188980</v>
      </c>
      <c r="BR22" s="451">
        <f t="shared" si="6"/>
        <v>-12836</v>
      </c>
      <c r="BS22" s="250"/>
    </row>
    <row r="23" spans="1:71" x14ac:dyDescent="0.15">
      <c r="A23" s="251" t="s">
        <v>458</v>
      </c>
      <c r="B23" s="252" t="s">
        <v>35</v>
      </c>
      <c r="C23" s="243">
        <v>0</v>
      </c>
      <c r="D23" s="243">
        <v>0</v>
      </c>
      <c r="E23" s="243">
        <v>16</v>
      </c>
      <c r="F23" s="243">
        <v>2</v>
      </c>
      <c r="G23" s="243">
        <v>0</v>
      </c>
      <c r="H23" s="243">
        <v>0</v>
      </c>
      <c r="I23" s="243">
        <v>6</v>
      </c>
      <c r="J23" s="243">
        <v>1</v>
      </c>
      <c r="K23" s="243">
        <v>0</v>
      </c>
      <c r="L23" s="243">
        <v>3</v>
      </c>
      <c r="M23" s="243">
        <v>6</v>
      </c>
      <c r="N23" s="243">
        <v>0</v>
      </c>
      <c r="O23" s="243">
        <v>0</v>
      </c>
      <c r="P23" s="243">
        <v>169</v>
      </c>
      <c r="Q23" s="243">
        <v>12883</v>
      </c>
      <c r="R23" s="243">
        <v>5825</v>
      </c>
      <c r="S23" s="243">
        <v>2421</v>
      </c>
      <c r="T23" s="243">
        <v>3736</v>
      </c>
      <c r="U23" s="243">
        <v>76150</v>
      </c>
      <c r="V23" s="243">
        <v>767</v>
      </c>
      <c r="W23" s="243">
        <v>5012</v>
      </c>
      <c r="X23" s="243">
        <v>275</v>
      </c>
      <c r="Y23" s="243">
        <v>4879</v>
      </c>
      <c r="Z23" s="243">
        <v>2</v>
      </c>
      <c r="AA23" s="243">
        <v>6</v>
      </c>
      <c r="AB23" s="243">
        <v>0</v>
      </c>
      <c r="AC23" s="243">
        <v>141</v>
      </c>
      <c r="AD23" s="243">
        <v>0</v>
      </c>
      <c r="AE23" s="243">
        <v>5</v>
      </c>
      <c r="AF23" s="243">
        <v>83</v>
      </c>
      <c r="AG23" s="243">
        <v>16</v>
      </c>
      <c r="AH23" s="243">
        <v>467</v>
      </c>
      <c r="AI23" s="243">
        <v>185</v>
      </c>
      <c r="AJ23" s="243">
        <v>48</v>
      </c>
      <c r="AK23" s="243">
        <v>0</v>
      </c>
      <c r="AL23" s="243">
        <v>3797</v>
      </c>
      <c r="AM23" s="243">
        <v>80</v>
      </c>
      <c r="AN23" s="243">
        <v>0</v>
      </c>
      <c r="AO23" s="243">
        <v>17</v>
      </c>
      <c r="AP23" s="244">
        <v>116998</v>
      </c>
      <c r="AQ23" s="243">
        <v>845</v>
      </c>
      <c r="AR23" s="243">
        <v>30133</v>
      </c>
      <c r="AS23" s="243">
        <v>0</v>
      </c>
      <c r="AT23" s="243">
        <v>2063</v>
      </c>
      <c r="AU23" s="243">
        <v>65874</v>
      </c>
      <c r="AV23" s="243">
        <v>6026</v>
      </c>
      <c r="AW23" s="244">
        <v>104941</v>
      </c>
      <c r="AX23" s="243">
        <v>221939</v>
      </c>
      <c r="AY23" s="244">
        <v>639207</v>
      </c>
      <c r="AZ23" s="244">
        <v>744148</v>
      </c>
      <c r="BA23" s="243">
        <v>861146</v>
      </c>
      <c r="BB23" s="244">
        <v>-221939</v>
      </c>
      <c r="BC23" s="243">
        <v>522209</v>
      </c>
      <c r="BD23" s="244">
        <v>639207</v>
      </c>
      <c r="BE23" s="245"/>
      <c r="BG23" s="251" t="s">
        <v>458</v>
      </c>
      <c r="BH23" s="452" t="s">
        <v>35</v>
      </c>
      <c r="BI23" s="246">
        <f t="shared" si="0"/>
        <v>221939</v>
      </c>
      <c r="BJ23" s="247">
        <f t="shared" si="1"/>
        <v>221939</v>
      </c>
      <c r="BK23" s="248">
        <f t="shared" si="2"/>
        <v>1</v>
      </c>
      <c r="BL23" s="249">
        <f t="shared" si="3"/>
        <v>0</v>
      </c>
      <c r="BM23" s="250"/>
      <c r="BN23" s="251" t="s">
        <v>458</v>
      </c>
      <c r="BO23" s="452" t="s">
        <v>35</v>
      </c>
      <c r="BP23" s="449">
        <f t="shared" si="4"/>
        <v>639207</v>
      </c>
      <c r="BQ23" s="450">
        <f t="shared" si="5"/>
        <v>221939</v>
      </c>
      <c r="BR23" s="451">
        <f t="shared" si="6"/>
        <v>417268</v>
      </c>
      <c r="BS23" s="250"/>
    </row>
    <row r="24" spans="1:71" x14ac:dyDescent="0.15">
      <c r="A24" s="251" t="s">
        <v>459</v>
      </c>
      <c r="B24" s="252" t="s">
        <v>460</v>
      </c>
      <c r="C24" s="243">
        <v>0</v>
      </c>
      <c r="D24" s="243">
        <v>0</v>
      </c>
      <c r="E24" s="243">
        <v>0</v>
      </c>
      <c r="F24" s="243">
        <v>0</v>
      </c>
      <c r="G24" s="243">
        <v>6</v>
      </c>
      <c r="H24" s="243">
        <v>0</v>
      </c>
      <c r="I24" s="243">
        <v>0</v>
      </c>
      <c r="J24" s="243">
        <v>22</v>
      </c>
      <c r="K24" s="243">
        <v>0</v>
      </c>
      <c r="L24" s="243">
        <v>1</v>
      </c>
      <c r="M24" s="243">
        <v>1</v>
      </c>
      <c r="N24" s="243">
        <v>2</v>
      </c>
      <c r="O24" s="243">
        <v>0</v>
      </c>
      <c r="P24" s="243">
        <v>7</v>
      </c>
      <c r="Q24" s="243">
        <v>414</v>
      </c>
      <c r="R24" s="243">
        <v>50</v>
      </c>
      <c r="S24" s="243">
        <v>1</v>
      </c>
      <c r="T24" s="243">
        <v>9</v>
      </c>
      <c r="U24" s="243">
        <v>25</v>
      </c>
      <c r="V24" s="243">
        <v>1060</v>
      </c>
      <c r="W24" s="243">
        <v>988</v>
      </c>
      <c r="X24" s="243">
        <v>6</v>
      </c>
      <c r="Y24" s="243">
        <v>1010</v>
      </c>
      <c r="Z24" s="243">
        <v>11</v>
      </c>
      <c r="AA24" s="243">
        <v>0</v>
      </c>
      <c r="AB24" s="243">
        <v>0</v>
      </c>
      <c r="AC24" s="243">
        <v>193</v>
      </c>
      <c r="AD24" s="243">
        <v>30</v>
      </c>
      <c r="AE24" s="243">
        <v>33</v>
      </c>
      <c r="AF24" s="243">
        <v>58</v>
      </c>
      <c r="AG24" s="243">
        <v>22</v>
      </c>
      <c r="AH24" s="243">
        <v>429</v>
      </c>
      <c r="AI24" s="243">
        <v>36</v>
      </c>
      <c r="AJ24" s="243">
        <v>4</v>
      </c>
      <c r="AK24" s="243">
        <v>0</v>
      </c>
      <c r="AL24" s="243">
        <v>638</v>
      </c>
      <c r="AM24" s="243">
        <v>62</v>
      </c>
      <c r="AN24" s="243">
        <v>0</v>
      </c>
      <c r="AO24" s="243">
        <v>0</v>
      </c>
      <c r="AP24" s="244">
        <v>5118</v>
      </c>
      <c r="AQ24" s="243">
        <v>103</v>
      </c>
      <c r="AR24" s="243">
        <v>28139</v>
      </c>
      <c r="AS24" s="243">
        <v>0</v>
      </c>
      <c r="AT24" s="243">
        <v>6074</v>
      </c>
      <c r="AU24" s="243">
        <v>29319</v>
      </c>
      <c r="AV24" s="243">
        <v>-406</v>
      </c>
      <c r="AW24" s="244">
        <v>63229</v>
      </c>
      <c r="AX24" s="243">
        <v>68347</v>
      </c>
      <c r="AY24" s="244">
        <v>39527</v>
      </c>
      <c r="AZ24" s="244">
        <v>102756</v>
      </c>
      <c r="BA24" s="243">
        <v>107874</v>
      </c>
      <c r="BB24" s="244">
        <v>-68347</v>
      </c>
      <c r="BC24" s="243">
        <v>34409</v>
      </c>
      <c r="BD24" s="244">
        <v>39527</v>
      </c>
      <c r="BE24" s="245"/>
      <c r="BG24" s="251" t="s">
        <v>459</v>
      </c>
      <c r="BH24" s="452" t="s">
        <v>460</v>
      </c>
      <c r="BI24" s="246">
        <f t="shared" si="0"/>
        <v>68347</v>
      </c>
      <c r="BJ24" s="247">
        <f t="shared" si="1"/>
        <v>68347</v>
      </c>
      <c r="BK24" s="248">
        <f t="shared" si="2"/>
        <v>1</v>
      </c>
      <c r="BL24" s="249">
        <f t="shared" si="3"/>
        <v>0</v>
      </c>
      <c r="BM24" s="250"/>
      <c r="BN24" s="251" t="s">
        <v>459</v>
      </c>
      <c r="BO24" s="452" t="s">
        <v>460</v>
      </c>
      <c r="BP24" s="449">
        <f t="shared" si="4"/>
        <v>39527</v>
      </c>
      <c r="BQ24" s="450">
        <f t="shared" si="5"/>
        <v>68347</v>
      </c>
      <c r="BR24" s="451">
        <f t="shared" si="6"/>
        <v>-28820</v>
      </c>
      <c r="BS24" s="250"/>
    </row>
    <row r="25" spans="1:71" x14ac:dyDescent="0.15">
      <c r="A25" s="251" t="s">
        <v>461</v>
      </c>
      <c r="B25" s="252" t="s">
        <v>189</v>
      </c>
      <c r="C25" s="243">
        <v>0</v>
      </c>
      <c r="D25" s="243">
        <v>0</v>
      </c>
      <c r="E25" s="243">
        <v>512</v>
      </c>
      <c r="F25" s="243">
        <v>0</v>
      </c>
      <c r="G25" s="243">
        <v>0</v>
      </c>
      <c r="H25" s="243">
        <v>0</v>
      </c>
      <c r="I25" s="243">
        <v>0</v>
      </c>
      <c r="J25" s="243">
        <v>0</v>
      </c>
      <c r="K25" s="243">
        <v>0</v>
      </c>
      <c r="L25" s="243">
        <v>0</v>
      </c>
      <c r="M25" s="243">
        <v>0</v>
      </c>
      <c r="N25" s="243">
        <v>0</v>
      </c>
      <c r="O25" s="243">
        <v>0</v>
      </c>
      <c r="P25" s="243">
        <v>0</v>
      </c>
      <c r="Q25" s="243">
        <v>0</v>
      </c>
      <c r="R25" s="243">
        <v>128</v>
      </c>
      <c r="S25" s="243">
        <v>0</v>
      </c>
      <c r="T25" s="243">
        <v>0</v>
      </c>
      <c r="U25" s="243">
        <v>0</v>
      </c>
      <c r="V25" s="243">
        <v>0</v>
      </c>
      <c r="W25" s="243">
        <v>71134</v>
      </c>
      <c r="X25" s="243">
        <v>0</v>
      </c>
      <c r="Y25" s="243">
        <v>0</v>
      </c>
      <c r="Z25" s="243">
        <v>0</v>
      </c>
      <c r="AA25" s="243">
        <v>0</v>
      </c>
      <c r="AB25" s="243">
        <v>0</v>
      </c>
      <c r="AC25" s="243">
        <v>0</v>
      </c>
      <c r="AD25" s="243">
        <v>0</v>
      </c>
      <c r="AE25" s="243">
        <v>0</v>
      </c>
      <c r="AF25" s="243">
        <v>3827</v>
      </c>
      <c r="AG25" s="243">
        <v>0</v>
      </c>
      <c r="AH25" s="243">
        <v>1383</v>
      </c>
      <c r="AI25" s="243">
        <v>25</v>
      </c>
      <c r="AJ25" s="243">
        <v>0</v>
      </c>
      <c r="AK25" s="243">
        <v>0</v>
      </c>
      <c r="AL25" s="243">
        <v>16127</v>
      </c>
      <c r="AM25" s="243">
        <v>13</v>
      </c>
      <c r="AN25" s="243">
        <v>0</v>
      </c>
      <c r="AO25" s="243">
        <v>0</v>
      </c>
      <c r="AP25" s="244">
        <v>93149</v>
      </c>
      <c r="AQ25" s="243">
        <v>0</v>
      </c>
      <c r="AR25" s="243">
        <v>22871</v>
      </c>
      <c r="AS25" s="243">
        <v>0</v>
      </c>
      <c r="AT25" s="243">
        <v>5714</v>
      </c>
      <c r="AU25" s="243">
        <v>52895</v>
      </c>
      <c r="AV25" s="243">
        <v>1067</v>
      </c>
      <c r="AW25" s="244">
        <v>82547</v>
      </c>
      <c r="AX25" s="243">
        <v>175696</v>
      </c>
      <c r="AY25" s="244">
        <v>152228</v>
      </c>
      <c r="AZ25" s="244">
        <v>234775</v>
      </c>
      <c r="BA25" s="243">
        <v>327924</v>
      </c>
      <c r="BB25" s="244">
        <v>-175696</v>
      </c>
      <c r="BC25" s="243">
        <v>59079</v>
      </c>
      <c r="BD25" s="244">
        <v>152228</v>
      </c>
      <c r="BE25" s="245"/>
      <c r="BG25" s="251" t="s">
        <v>461</v>
      </c>
      <c r="BH25" s="452" t="s">
        <v>189</v>
      </c>
      <c r="BI25" s="246">
        <f t="shared" si="0"/>
        <v>175696</v>
      </c>
      <c r="BJ25" s="247">
        <f t="shared" si="1"/>
        <v>175696</v>
      </c>
      <c r="BK25" s="248">
        <f t="shared" si="2"/>
        <v>1</v>
      </c>
      <c r="BL25" s="249">
        <f t="shared" si="3"/>
        <v>0</v>
      </c>
      <c r="BM25" s="250"/>
      <c r="BN25" s="251" t="s">
        <v>461</v>
      </c>
      <c r="BO25" s="452" t="s">
        <v>189</v>
      </c>
      <c r="BP25" s="449">
        <f t="shared" si="4"/>
        <v>152228</v>
      </c>
      <c r="BQ25" s="450">
        <f t="shared" si="5"/>
        <v>175696</v>
      </c>
      <c r="BR25" s="451">
        <f t="shared" si="6"/>
        <v>-23468</v>
      </c>
      <c r="BS25" s="250"/>
    </row>
    <row r="26" spans="1:71" x14ac:dyDescent="0.15">
      <c r="A26" s="251" t="s">
        <v>462</v>
      </c>
      <c r="B26" s="252" t="s">
        <v>50</v>
      </c>
      <c r="C26" s="243">
        <v>71</v>
      </c>
      <c r="D26" s="243">
        <v>28</v>
      </c>
      <c r="E26" s="243">
        <v>74</v>
      </c>
      <c r="F26" s="243">
        <v>43</v>
      </c>
      <c r="G26" s="243">
        <v>4307</v>
      </c>
      <c r="H26" s="243">
        <v>592</v>
      </c>
      <c r="I26" s="243">
        <v>2141</v>
      </c>
      <c r="J26" s="243">
        <v>2609</v>
      </c>
      <c r="K26" s="243">
        <v>83</v>
      </c>
      <c r="L26" s="243">
        <v>457</v>
      </c>
      <c r="M26" s="243">
        <v>1547</v>
      </c>
      <c r="N26" s="243">
        <v>14245</v>
      </c>
      <c r="O26" s="243">
        <v>2373</v>
      </c>
      <c r="P26" s="243">
        <v>604</v>
      </c>
      <c r="Q26" s="243">
        <v>706</v>
      </c>
      <c r="R26" s="243">
        <v>765</v>
      </c>
      <c r="S26" s="243">
        <v>869</v>
      </c>
      <c r="T26" s="243">
        <v>952</v>
      </c>
      <c r="U26" s="243">
        <v>2640</v>
      </c>
      <c r="V26" s="243">
        <v>301</v>
      </c>
      <c r="W26" s="243">
        <v>245</v>
      </c>
      <c r="X26" s="243">
        <v>11634</v>
      </c>
      <c r="Y26" s="243">
        <v>1916</v>
      </c>
      <c r="Z26" s="243">
        <v>8922</v>
      </c>
      <c r="AA26" s="243">
        <v>154</v>
      </c>
      <c r="AB26" s="243">
        <v>151</v>
      </c>
      <c r="AC26" s="243">
        <v>4037</v>
      </c>
      <c r="AD26" s="243">
        <v>4157</v>
      </c>
      <c r="AE26" s="243">
        <v>30</v>
      </c>
      <c r="AF26" s="243">
        <v>1257</v>
      </c>
      <c r="AG26" s="243">
        <v>1858</v>
      </c>
      <c r="AH26" s="243">
        <v>2248</v>
      </c>
      <c r="AI26" s="243">
        <v>6776</v>
      </c>
      <c r="AJ26" s="243">
        <v>1642</v>
      </c>
      <c r="AK26" s="243">
        <v>1468</v>
      </c>
      <c r="AL26" s="243">
        <v>3268</v>
      </c>
      <c r="AM26" s="243">
        <v>3268</v>
      </c>
      <c r="AN26" s="243">
        <v>1105</v>
      </c>
      <c r="AO26" s="243">
        <v>684</v>
      </c>
      <c r="AP26" s="244">
        <v>90227</v>
      </c>
      <c r="AQ26" s="243">
        <v>3207</v>
      </c>
      <c r="AR26" s="243">
        <v>34201</v>
      </c>
      <c r="AS26" s="243">
        <v>0</v>
      </c>
      <c r="AT26" s="243">
        <v>712</v>
      </c>
      <c r="AU26" s="243">
        <v>11296</v>
      </c>
      <c r="AV26" s="243">
        <v>180</v>
      </c>
      <c r="AW26" s="244">
        <v>49596</v>
      </c>
      <c r="AX26" s="243">
        <v>139823</v>
      </c>
      <c r="AY26" s="244">
        <v>128838</v>
      </c>
      <c r="AZ26" s="244">
        <v>178434</v>
      </c>
      <c r="BA26" s="243">
        <v>268661</v>
      </c>
      <c r="BB26" s="244">
        <v>-109344</v>
      </c>
      <c r="BC26" s="243">
        <v>69090</v>
      </c>
      <c r="BD26" s="244">
        <v>159317</v>
      </c>
      <c r="BE26" s="245"/>
      <c r="BG26" s="251" t="s">
        <v>462</v>
      </c>
      <c r="BH26" s="452" t="s">
        <v>50</v>
      </c>
      <c r="BI26" s="246">
        <f t="shared" si="0"/>
        <v>139823</v>
      </c>
      <c r="BJ26" s="247">
        <f t="shared" si="1"/>
        <v>109344</v>
      </c>
      <c r="BK26" s="248">
        <f t="shared" si="2"/>
        <v>0.78201726468463706</v>
      </c>
      <c r="BL26" s="249">
        <f t="shared" si="3"/>
        <v>0.21798273531536294</v>
      </c>
      <c r="BM26" s="250"/>
      <c r="BN26" s="251" t="s">
        <v>462</v>
      </c>
      <c r="BO26" s="452" t="s">
        <v>50</v>
      </c>
      <c r="BP26" s="449">
        <f t="shared" si="4"/>
        <v>128838</v>
      </c>
      <c r="BQ26" s="450">
        <f t="shared" si="5"/>
        <v>109344</v>
      </c>
      <c r="BR26" s="451">
        <f t="shared" si="6"/>
        <v>19494</v>
      </c>
      <c r="BS26" s="250"/>
    </row>
    <row r="27" spans="1:71" x14ac:dyDescent="0.15">
      <c r="A27" s="251" t="s">
        <v>463</v>
      </c>
      <c r="B27" s="252" t="s">
        <v>36</v>
      </c>
      <c r="C27" s="243">
        <v>146</v>
      </c>
      <c r="D27" s="243">
        <v>5</v>
      </c>
      <c r="E27" s="243">
        <v>8</v>
      </c>
      <c r="F27" s="243">
        <v>36</v>
      </c>
      <c r="G27" s="243">
        <v>240</v>
      </c>
      <c r="H27" s="243">
        <v>83</v>
      </c>
      <c r="I27" s="243">
        <v>569</v>
      </c>
      <c r="J27" s="243">
        <v>2286</v>
      </c>
      <c r="K27" s="243">
        <v>21</v>
      </c>
      <c r="L27" s="243">
        <v>685</v>
      </c>
      <c r="M27" s="243">
        <v>859</v>
      </c>
      <c r="N27" s="243">
        <v>7010</v>
      </c>
      <c r="O27" s="243">
        <v>219</v>
      </c>
      <c r="P27" s="243">
        <v>772</v>
      </c>
      <c r="Q27" s="243">
        <v>914</v>
      </c>
      <c r="R27" s="243">
        <v>410</v>
      </c>
      <c r="S27" s="243">
        <v>154</v>
      </c>
      <c r="T27" s="243">
        <v>583</v>
      </c>
      <c r="U27" s="243">
        <v>1117</v>
      </c>
      <c r="V27" s="243">
        <v>62</v>
      </c>
      <c r="W27" s="243">
        <v>97</v>
      </c>
      <c r="X27" s="243">
        <v>212</v>
      </c>
      <c r="Y27" s="243">
        <v>383</v>
      </c>
      <c r="Z27" s="243">
        <v>14726</v>
      </c>
      <c r="AA27" s="243">
        <v>1362</v>
      </c>
      <c r="AB27" s="243">
        <v>114</v>
      </c>
      <c r="AC27" s="243">
        <v>1950</v>
      </c>
      <c r="AD27" s="243">
        <v>655</v>
      </c>
      <c r="AE27" s="243">
        <v>5614</v>
      </c>
      <c r="AF27" s="243">
        <v>2162</v>
      </c>
      <c r="AG27" s="243">
        <v>488</v>
      </c>
      <c r="AH27" s="243">
        <v>2072</v>
      </c>
      <c r="AI27" s="243">
        <v>2144</v>
      </c>
      <c r="AJ27" s="243">
        <v>1110</v>
      </c>
      <c r="AK27" s="243">
        <v>52</v>
      </c>
      <c r="AL27" s="243">
        <v>600</v>
      </c>
      <c r="AM27" s="243">
        <v>1089</v>
      </c>
      <c r="AN27" s="243">
        <v>0</v>
      </c>
      <c r="AO27" s="243">
        <v>0</v>
      </c>
      <c r="AP27" s="244">
        <v>51009</v>
      </c>
      <c r="AQ27" s="243">
        <v>0</v>
      </c>
      <c r="AR27" s="243">
        <v>0</v>
      </c>
      <c r="AS27" s="243">
        <v>0</v>
      </c>
      <c r="AT27" s="243">
        <v>135742</v>
      </c>
      <c r="AU27" s="243">
        <v>389260</v>
      </c>
      <c r="AV27" s="243">
        <v>0</v>
      </c>
      <c r="AW27" s="244">
        <v>525002</v>
      </c>
      <c r="AX27" s="243">
        <v>576011</v>
      </c>
      <c r="AY27" s="244">
        <v>0</v>
      </c>
      <c r="AZ27" s="244">
        <v>525002</v>
      </c>
      <c r="BA27" s="243">
        <v>576011</v>
      </c>
      <c r="BB27" s="244">
        <v>0</v>
      </c>
      <c r="BC27" s="243">
        <v>525002</v>
      </c>
      <c r="BD27" s="244">
        <v>576011</v>
      </c>
      <c r="BE27" s="245"/>
      <c r="BG27" s="251" t="s">
        <v>463</v>
      </c>
      <c r="BH27" s="452" t="s">
        <v>36</v>
      </c>
      <c r="BI27" s="246">
        <f t="shared" si="0"/>
        <v>576011</v>
      </c>
      <c r="BJ27" s="247">
        <f t="shared" si="1"/>
        <v>0</v>
      </c>
      <c r="BK27" s="248">
        <f t="shared" si="2"/>
        <v>0</v>
      </c>
      <c r="BL27" s="249">
        <f t="shared" si="3"/>
        <v>1</v>
      </c>
      <c r="BM27" s="250"/>
      <c r="BN27" s="251" t="s">
        <v>463</v>
      </c>
      <c r="BO27" s="452" t="s">
        <v>36</v>
      </c>
      <c r="BP27" s="449">
        <f t="shared" si="4"/>
        <v>0</v>
      </c>
      <c r="BQ27" s="450">
        <f t="shared" si="5"/>
        <v>0</v>
      </c>
      <c r="BR27" s="451">
        <f t="shared" si="6"/>
        <v>0</v>
      </c>
      <c r="BS27" s="250"/>
    </row>
    <row r="28" spans="1:71" x14ac:dyDescent="0.15">
      <c r="A28" s="251" t="s">
        <v>464</v>
      </c>
      <c r="B28" s="252" t="s">
        <v>190</v>
      </c>
      <c r="C28" s="243">
        <v>511</v>
      </c>
      <c r="D28" s="243">
        <v>29</v>
      </c>
      <c r="E28" s="243">
        <v>74</v>
      </c>
      <c r="F28" s="243">
        <v>480</v>
      </c>
      <c r="G28" s="243">
        <v>6613</v>
      </c>
      <c r="H28" s="243">
        <v>1082</v>
      </c>
      <c r="I28" s="243">
        <v>7003</v>
      </c>
      <c r="J28" s="243">
        <v>21303</v>
      </c>
      <c r="K28" s="243">
        <v>494</v>
      </c>
      <c r="L28" s="243">
        <v>7321</v>
      </c>
      <c r="M28" s="243">
        <v>8724</v>
      </c>
      <c r="N28" s="243">
        <v>77341</v>
      </c>
      <c r="O28" s="243">
        <v>2604</v>
      </c>
      <c r="P28" s="243">
        <v>4851</v>
      </c>
      <c r="Q28" s="243">
        <v>7379</v>
      </c>
      <c r="R28" s="243">
        <v>2677</v>
      </c>
      <c r="S28" s="243">
        <v>1180</v>
      </c>
      <c r="T28" s="243">
        <v>5085</v>
      </c>
      <c r="U28" s="243">
        <v>5930</v>
      </c>
      <c r="V28" s="243">
        <v>219</v>
      </c>
      <c r="W28" s="243">
        <v>1913</v>
      </c>
      <c r="X28" s="243">
        <v>2447</v>
      </c>
      <c r="Y28" s="243">
        <v>1838</v>
      </c>
      <c r="Z28" s="243">
        <v>77397</v>
      </c>
      <c r="AA28" s="243">
        <v>1956</v>
      </c>
      <c r="AB28" s="243">
        <v>2983</v>
      </c>
      <c r="AC28" s="243">
        <v>14931</v>
      </c>
      <c r="AD28" s="243">
        <v>1284</v>
      </c>
      <c r="AE28" s="243">
        <v>2306</v>
      </c>
      <c r="AF28" s="243">
        <v>5756</v>
      </c>
      <c r="AG28" s="243">
        <v>829</v>
      </c>
      <c r="AH28" s="243">
        <v>3048</v>
      </c>
      <c r="AI28" s="243">
        <v>7553</v>
      </c>
      <c r="AJ28" s="243">
        <v>5425</v>
      </c>
      <c r="AK28" s="243">
        <v>128</v>
      </c>
      <c r="AL28" s="243">
        <v>2575</v>
      </c>
      <c r="AM28" s="243">
        <v>16903</v>
      </c>
      <c r="AN28" s="243">
        <v>0</v>
      </c>
      <c r="AO28" s="243">
        <v>65</v>
      </c>
      <c r="AP28" s="244">
        <v>310237</v>
      </c>
      <c r="AQ28" s="243">
        <v>44</v>
      </c>
      <c r="AR28" s="243">
        <v>544367</v>
      </c>
      <c r="AS28" s="243">
        <v>0</v>
      </c>
      <c r="AT28" s="243">
        <v>0</v>
      </c>
      <c r="AU28" s="243">
        <v>0</v>
      </c>
      <c r="AV28" s="243">
        <v>0</v>
      </c>
      <c r="AW28" s="244">
        <v>544411</v>
      </c>
      <c r="AX28" s="243">
        <v>854648</v>
      </c>
      <c r="AY28" s="244">
        <v>46011</v>
      </c>
      <c r="AZ28" s="244">
        <v>590422</v>
      </c>
      <c r="BA28" s="243">
        <v>900659</v>
      </c>
      <c r="BB28" s="244">
        <v>-3594</v>
      </c>
      <c r="BC28" s="243">
        <v>586828</v>
      </c>
      <c r="BD28" s="244">
        <v>897065</v>
      </c>
      <c r="BE28" s="245"/>
      <c r="BG28" s="251" t="s">
        <v>464</v>
      </c>
      <c r="BH28" s="452" t="s">
        <v>190</v>
      </c>
      <c r="BI28" s="246">
        <f t="shared" si="0"/>
        <v>854648</v>
      </c>
      <c r="BJ28" s="247">
        <f t="shared" si="1"/>
        <v>3594</v>
      </c>
      <c r="BK28" s="248">
        <f t="shared" si="2"/>
        <v>4.2052400520448188E-3</v>
      </c>
      <c r="BL28" s="249">
        <f t="shared" si="3"/>
        <v>0.99579475994795519</v>
      </c>
      <c r="BM28" s="250"/>
      <c r="BN28" s="251" t="s">
        <v>464</v>
      </c>
      <c r="BO28" s="452" t="s">
        <v>190</v>
      </c>
      <c r="BP28" s="449">
        <f t="shared" si="4"/>
        <v>46011</v>
      </c>
      <c r="BQ28" s="450">
        <f t="shared" si="5"/>
        <v>3594</v>
      </c>
      <c r="BR28" s="451">
        <f t="shared" si="6"/>
        <v>42417</v>
      </c>
      <c r="BS28" s="250"/>
    </row>
    <row r="29" spans="1:71" x14ac:dyDescent="0.15">
      <c r="A29" s="251" t="s">
        <v>465</v>
      </c>
      <c r="B29" s="252" t="s">
        <v>283</v>
      </c>
      <c r="C29" s="243">
        <v>32</v>
      </c>
      <c r="D29" s="243">
        <v>0</v>
      </c>
      <c r="E29" s="243">
        <v>1</v>
      </c>
      <c r="F29" s="243">
        <v>29</v>
      </c>
      <c r="G29" s="243">
        <v>907</v>
      </c>
      <c r="H29" s="243">
        <v>56</v>
      </c>
      <c r="I29" s="243">
        <v>325</v>
      </c>
      <c r="J29" s="243">
        <v>1769</v>
      </c>
      <c r="K29" s="243">
        <v>31</v>
      </c>
      <c r="L29" s="243">
        <v>211</v>
      </c>
      <c r="M29" s="243">
        <v>192</v>
      </c>
      <c r="N29" s="243">
        <v>1679</v>
      </c>
      <c r="O29" s="243">
        <v>52</v>
      </c>
      <c r="P29" s="243">
        <v>133</v>
      </c>
      <c r="Q29" s="243">
        <v>329</v>
      </c>
      <c r="R29" s="243">
        <v>133</v>
      </c>
      <c r="S29" s="243">
        <v>76</v>
      </c>
      <c r="T29" s="243">
        <v>311</v>
      </c>
      <c r="U29" s="243">
        <v>371</v>
      </c>
      <c r="V29" s="243">
        <v>9</v>
      </c>
      <c r="W29" s="243">
        <v>55</v>
      </c>
      <c r="X29" s="243">
        <v>139</v>
      </c>
      <c r="Y29" s="243">
        <v>434</v>
      </c>
      <c r="Z29" s="243">
        <v>862</v>
      </c>
      <c r="AA29" s="243">
        <v>4167</v>
      </c>
      <c r="AB29" s="243">
        <v>364</v>
      </c>
      <c r="AC29" s="243">
        <v>1489</v>
      </c>
      <c r="AD29" s="243">
        <v>319</v>
      </c>
      <c r="AE29" s="243">
        <v>230</v>
      </c>
      <c r="AF29" s="243">
        <v>932</v>
      </c>
      <c r="AG29" s="243">
        <v>306</v>
      </c>
      <c r="AH29" s="243">
        <v>1013</v>
      </c>
      <c r="AI29" s="243">
        <v>3528</v>
      </c>
      <c r="AJ29" s="243">
        <v>2284</v>
      </c>
      <c r="AK29" s="243">
        <v>69</v>
      </c>
      <c r="AL29" s="243">
        <v>369</v>
      </c>
      <c r="AM29" s="243">
        <v>4019</v>
      </c>
      <c r="AN29" s="243">
        <v>0</v>
      </c>
      <c r="AO29" s="243">
        <v>20</v>
      </c>
      <c r="AP29" s="244">
        <v>27245</v>
      </c>
      <c r="AQ29" s="243">
        <v>41</v>
      </c>
      <c r="AR29" s="243">
        <v>17397</v>
      </c>
      <c r="AS29" s="243">
        <v>-200</v>
      </c>
      <c r="AT29" s="243">
        <v>0</v>
      </c>
      <c r="AU29" s="243">
        <v>0</v>
      </c>
      <c r="AV29" s="243">
        <v>0</v>
      </c>
      <c r="AW29" s="244">
        <v>17238</v>
      </c>
      <c r="AX29" s="243">
        <v>44483</v>
      </c>
      <c r="AY29" s="244">
        <v>566</v>
      </c>
      <c r="AZ29" s="244">
        <v>17804</v>
      </c>
      <c r="BA29" s="243">
        <v>45049</v>
      </c>
      <c r="BB29" s="244">
        <v>-16</v>
      </c>
      <c r="BC29" s="243">
        <v>17788</v>
      </c>
      <c r="BD29" s="244">
        <v>45033</v>
      </c>
      <c r="BE29" s="245"/>
      <c r="BG29" s="251" t="s">
        <v>465</v>
      </c>
      <c r="BH29" s="452" t="s">
        <v>283</v>
      </c>
      <c r="BI29" s="246">
        <f t="shared" si="0"/>
        <v>44483</v>
      </c>
      <c r="BJ29" s="247">
        <f t="shared" si="1"/>
        <v>16</v>
      </c>
      <c r="BK29" s="248">
        <f t="shared" si="2"/>
        <v>3.5968797068543039E-4</v>
      </c>
      <c r="BL29" s="249">
        <f t="shared" si="3"/>
        <v>0.99964031202931458</v>
      </c>
      <c r="BM29" s="250"/>
      <c r="BN29" s="251" t="s">
        <v>465</v>
      </c>
      <c r="BO29" s="452" t="s">
        <v>283</v>
      </c>
      <c r="BP29" s="449">
        <f t="shared" si="4"/>
        <v>566</v>
      </c>
      <c r="BQ29" s="450">
        <f t="shared" si="5"/>
        <v>16</v>
      </c>
      <c r="BR29" s="451">
        <f t="shared" si="6"/>
        <v>550</v>
      </c>
      <c r="BS29" s="250"/>
    </row>
    <row r="30" spans="1:71" x14ac:dyDescent="0.15">
      <c r="A30" s="251" t="s">
        <v>466</v>
      </c>
      <c r="B30" s="252" t="s">
        <v>279</v>
      </c>
      <c r="C30" s="243">
        <v>24</v>
      </c>
      <c r="D30" s="243">
        <v>0</v>
      </c>
      <c r="E30" s="243">
        <v>0</v>
      </c>
      <c r="F30" s="243">
        <v>26</v>
      </c>
      <c r="G30" s="243">
        <v>389</v>
      </c>
      <c r="H30" s="243">
        <v>7</v>
      </c>
      <c r="I30" s="243">
        <v>119</v>
      </c>
      <c r="J30" s="243">
        <v>1668</v>
      </c>
      <c r="K30" s="243">
        <v>1</v>
      </c>
      <c r="L30" s="243">
        <v>12</v>
      </c>
      <c r="M30" s="243">
        <v>304</v>
      </c>
      <c r="N30" s="243">
        <v>241</v>
      </c>
      <c r="O30" s="243">
        <v>11</v>
      </c>
      <c r="P30" s="243">
        <v>17</v>
      </c>
      <c r="Q30" s="243">
        <v>144</v>
      </c>
      <c r="R30" s="243">
        <v>5</v>
      </c>
      <c r="S30" s="243">
        <v>62</v>
      </c>
      <c r="T30" s="243">
        <v>136</v>
      </c>
      <c r="U30" s="243">
        <v>147</v>
      </c>
      <c r="V30" s="243">
        <v>8</v>
      </c>
      <c r="W30" s="243">
        <v>56</v>
      </c>
      <c r="X30" s="243">
        <v>35</v>
      </c>
      <c r="Y30" s="243">
        <v>1151</v>
      </c>
      <c r="Z30" s="243">
        <v>8858</v>
      </c>
      <c r="AA30" s="243">
        <v>94</v>
      </c>
      <c r="AB30" s="243">
        <v>0</v>
      </c>
      <c r="AC30" s="243">
        <v>872</v>
      </c>
      <c r="AD30" s="243">
        <v>835</v>
      </c>
      <c r="AE30" s="243">
        <v>4</v>
      </c>
      <c r="AF30" s="243">
        <v>2484</v>
      </c>
      <c r="AG30" s="243">
        <v>622</v>
      </c>
      <c r="AH30" s="243">
        <v>6927</v>
      </c>
      <c r="AI30" s="243">
        <v>1870</v>
      </c>
      <c r="AJ30" s="243">
        <v>1885</v>
      </c>
      <c r="AK30" s="243">
        <v>1</v>
      </c>
      <c r="AL30" s="243">
        <v>143</v>
      </c>
      <c r="AM30" s="243">
        <v>7933</v>
      </c>
      <c r="AN30" s="243">
        <v>0</v>
      </c>
      <c r="AO30" s="243">
        <v>207</v>
      </c>
      <c r="AP30" s="244">
        <v>37298</v>
      </c>
      <c r="AQ30" s="243">
        <v>0</v>
      </c>
      <c r="AR30" s="243">
        <v>3009</v>
      </c>
      <c r="AS30" s="243">
        <v>4489</v>
      </c>
      <c r="AT30" s="243">
        <v>0</v>
      </c>
      <c r="AU30" s="243">
        <v>0</v>
      </c>
      <c r="AV30" s="243">
        <v>0</v>
      </c>
      <c r="AW30" s="244">
        <v>7498</v>
      </c>
      <c r="AX30" s="243">
        <v>44796</v>
      </c>
      <c r="AY30" s="244">
        <v>128</v>
      </c>
      <c r="AZ30" s="244">
        <v>7626</v>
      </c>
      <c r="BA30" s="243">
        <v>44924</v>
      </c>
      <c r="BB30" s="244">
        <v>-6223</v>
      </c>
      <c r="BC30" s="243">
        <v>1403</v>
      </c>
      <c r="BD30" s="244">
        <v>38701</v>
      </c>
      <c r="BE30" s="245"/>
      <c r="BG30" s="251" t="s">
        <v>466</v>
      </c>
      <c r="BH30" s="452" t="s">
        <v>279</v>
      </c>
      <c r="BI30" s="246">
        <f t="shared" si="0"/>
        <v>44796</v>
      </c>
      <c r="BJ30" s="247">
        <f t="shared" si="1"/>
        <v>6223</v>
      </c>
      <c r="BK30" s="248">
        <f t="shared" si="2"/>
        <v>0.138918653451201</v>
      </c>
      <c r="BL30" s="249">
        <f t="shared" si="3"/>
        <v>0.86108134654879898</v>
      </c>
      <c r="BM30" s="250"/>
      <c r="BN30" s="251" t="s">
        <v>466</v>
      </c>
      <c r="BO30" s="452" t="s">
        <v>279</v>
      </c>
      <c r="BP30" s="449">
        <f t="shared" si="4"/>
        <v>128</v>
      </c>
      <c r="BQ30" s="450">
        <f t="shared" si="5"/>
        <v>6223</v>
      </c>
      <c r="BR30" s="451">
        <f t="shared" si="6"/>
        <v>-6095</v>
      </c>
      <c r="BS30" s="250"/>
    </row>
    <row r="31" spans="1:71" x14ac:dyDescent="0.15">
      <c r="A31" s="251" t="s">
        <v>467</v>
      </c>
      <c r="B31" s="252" t="s">
        <v>380</v>
      </c>
      <c r="C31" s="243">
        <v>3787</v>
      </c>
      <c r="D31" s="243">
        <v>106</v>
      </c>
      <c r="E31" s="243">
        <v>662</v>
      </c>
      <c r="F31" s="243">
        <v>257</v>
      </c>
      <c r="G31" s="243">
        <v>36417</v>
      </c>
      <c r="H31" s="243">
        <v>2692</v>
      </c>
      <c r="I31" s="243">
        <v>11521</v>
      </c>
      <c r="J31" s="243">
        <v>28469</v>
      </c>
      <c r="K31" s="243">
        <v>685</v>
      </c>
      <c r="L31" s="243">
        <v>12822</v>
      </c>
      <c r="M31" s="243">
        <v>5806</v>
      </c>
      <c r="N31" s="243">
        <v>40623</v>
      </c>
      <c r="O31" s="243">
        <v>2793</v>
      </c>
      <c r="P31" s="243">
        <v>9334</v>
      </c>
      <c r="Q31" s="243">
        <v>23871</v>
      </c>
      <c r="R31" s="243">
        <v>10200</v>
      </c>
      <c r="S31" s="243">
        <v>5987</v>
      </c>
      <c r="T31" s="243">
        <v>7588</v>
      </c>
      <c r="U31" s="243">
        <v>33277</v>
      </c>
      <c r="V31" s="243">
        <v>1730</v>
      </c>
      <c r="W31" s="243">
        <v>6122</v>
      </c>
      <c r="X31" s="243">
        <v>12577</v>
      </c>
      <c r="Y31" s="243">
        <v>34015</v>
      </c>
      <c r="Z31" s="243">
        <v>17580</v>
      </c>
      <c r="AA31" s="243">
        <v>827</v>
      </c>
      <c r="AB31" s="243">
        <v>596</v>
      </c>
      <c r="AC31" s="243">
        <v>7233</v>
      </c>
      <c r="AD31" s="243">
        <v>1417</v>
      </c>
      <c r="AE31" s="243">
        <v>715</v>
      </c>
      <c r="AF31" s="243">
        <v>4528</v>
      </c>
      <c r="AG31" s="243">
        <v>1096</v>
      </c>
      <c r="AH31" s="243">
        <v>2503</v>
      </c>
      <c r="AI31" s="243">
        <v>7504</v>
      </c>
      <c r="AJ31" s="243">
        <v>31558</v>
      </c>
      <c r="AK31" s="243">
        <v>1188</v>
      </c>
      <c r="AL31" s="243">
        <v>10618</v>
      </c>
      <c r="AM31" s="243">
        <v>37754</v>
      </c>
      <c r="AN31" s="243">
        <v>2681</v>
      </c>
      <c r="AO31" s="243">
        <v>1164</v>
      </c>
      <c r="AP31" s="244">
        <v>420303</v>
      </c>
      <c r="AQ31" s="243">
        <v>15569</v>
      </c>
      <c r="AR31" s="243">
        <v>486938</v>
      </c>
      <c r="AS31" s="243">
        <v>45</v>
      </c>
      <c r="AT31" s="243">
        <v>3825</v>
      </c>
      <c r="AU31" s="243">
        <v>117597</v>
      </c>
      <c r="AV31" s="243">
        <v>686</v>
      </c>
      <c r="AW31" s="244">
        <v>624660</v>
      </c>
      <c r="AX31" s="243">
        <v>1044963</v>
      </c>
      <c r="AY31" s="244">
        <v>294033</v>
      </c>
      <c r="AZ31" s="244">
        <v>918693</v>
      </c>
      <c r="BA31" s="243">
        <v>1338996</v>
      </c>
      <c r="BB31" s="244">
        <v>-707061</v>
      </c>
      <c r="BC31" s="243">
        <v>211632</v>
      </c>
      <c r="BD31" s="244">
        <v>631935</v>
      </c>
      <c r="BE31" s="245"/>
      <c r="BG31" s="251" t="s">
        <v>467</v>
      </c>
      <c r="BH31" s="452" t="s">
        <v>380</v>
      </c>
      <c r="BI31" s="246">
        <f t="shared" si="0"/>
        <v>1044963</v>
      </c>
      <c r="BJ31" s="247">
        <f t="shared" si="1"/>
        <v>707061</v>
      </c>
      <c r="BK31" s="248">
        <f t="shared" si="2"/>
        <v>0.67663735462403929</v>
      </c>
      <c r="BL31" s="249">
        <f t="shared" si="3"/>
        <v>0.32336264537596071</v>
      </c>
      <c r="BM31" s="250"/>
      <c r="BN31" s="251" t="s">
        <v>467</v>
      </c>
      <c r="BO31" s="452" t="s">
        <v>380</v>
      </c>
      <c r="BP31" s="449">
        <f t="shared" si="4"/>
        <v>294033</v>
      </c>
      <c r="BQ31" s="450">
        <f t="shared" si="5"/>
        <v>707061</v>
      </c>
      <c r="BR31" s="451">
        <f t="shared" si="6"/>
        <v>-413028</v>
      </c>
      <c r="BS31" s="250"/>
    </row>
    <row r="32" spans="1:71" x14ac:dyDescent="0.15">
      <c r="A32" s="251" t="s">
        <v>468</v>
      </c>
      <c r="B32" s="252" t="s">
        <v>37</v>
      </c>
      <c r="C32" s="243">
        <v>265</v>
      </c>
      <c r="D32" s="243">
        <v>33</v>
      </c>
      <c r="E32" s="243">
        <v>94</v>
      </c>
      <c r="F32" s="243">
        <v>505</v>
      </c>
      <c r="G32" s="243">
        <v>2476</v>
      </c>
      <c r="H32" s="243">
        <v>639</v>
      </c>
      <c r="I32" s="243">
        <v>1093</v>
      </c>
      <c r="J32" s="243">
        <v>4212</v>
      </c>
      <c r="K32" s="243">
        <v>210</v>
      </c>
      <c r="L32" s="243">
        <v>638</v>
      </c>
      <c r="M32" s="243">
        <v>1628</v>
      </c>
      <c r="N32" s="243">
        <v>6711</v>
      </c>
      <c r="O32" s="243">
        <v>544</v>
      </c>
      <c r="P32" s="243">
        <v>2279</v>
      </c>
      <c r="Q32" s="243">
        <v>3238</v>
      </c>
      <c r="R32" s="243">
        <v>1593</v>
      </c>
      <c r="S32" s="243">
        <v>1330</v>
      </c>
      <c r="T32" s="243">
        <v>1006</v>
      </c>
      <c r="U32" s="243">
        <v>3695</v>
      </c>
      <c r="V32" s="243">
        <v>242</v>
      </c>
      <c r="W32" s="243">
        <v>584</v>
      </c>
      <c r="X32" s="243">
        <v>2541</v>
      </c>
      <c r="Y32" s="243">
        <v>7243</v>
      </c>
      <c r="Z32" s="243">
        <v>14426</v>
      </c>
      <c r="AA32" s="243">
        <v>1071</v>
      </c>
      <c r="AB32" s="243">
        <v>1026</v>
      </c>
      <c r="AC32" s="243">
        <v>11180</v>
      </c>
      <c r="AD32" s="243">
        <v>11961</v>
      </c>
      <c r="AE32" s="243">
        <v>47869</v>
      </c>
      <c r="AF32" s="243">
        <v>7336</v>
      </c>
      <c r="AG32" s="243">
        <v>744</v>
      </c>
      <c r="AH32" s="243">
        <v>5346</v>
      </c>
      <c r="AI32" s="243">
        <v>2782</v>
      </c>
      <c r="AJ32" s="243">
        <v>3607</v>
      </c>
      <c r="AK32" s="243">
        <v>788</v>
      </c>
      <c r="AL32" s="243">
        <v>3416</v>
      </c>
      <c r="AM32" s="243">
        <v>2837</v>
      </c>
      <c r="AN32" s="243">
        <v>0</v>
      </c>
      <c r="AO32" s="243">
        <v>41</v>
      </c>
      <c r="AP32" s="244">
        <v>157229</v>
      </c>
      <c r="AQ32" s="243">
        <v>4</v>
      </c>
      <c r="AR32" s="243">
        <v>140796</v>
      </c>
      <c r="AS32" s="243">
        <v>0</v>
      </c>
      <c r="AT32" s="243">
        <v>0</v>
      </c>
      <c r="AU32" s="243">
        <v>0</v>
      </c>
      <c r="AV32" s="243">
        <v>0</v>
      </c>
      <c r="AW32" s="244">
        <v>140800</v>
      </c>
      <c r="AX32" s="243">
        <v>298029</v>
      </c>
      <c r="AY32" s="244">
        <v>35260</v>
      </c>
      <c r="AZ32" s="244">
        <v>176060</v>
      </c>
      <c r="BA32" s="243">
        <v>333289</v>
      </c>
      <c r="BB32" s="244">
        <v>-85506</v>
      </c>
      <c r="BC32" s="243">
        <v>90554</v>
      </c>
      <c r="BD32" s="244">
        <v>247783</v>
      </c>
      <c r="BE32" s="245"/>
      <c r="BG32" s="251" t="s">
        <v>468</v>
      </c>
      <c r="BH32" s="452" t="s">
        <v>37</v>
      </c>
      <c r="BI32" s="246">
        <f t="shared" si="0"/>
        <v>298029</v>
      </c>
      <c r="BJ32" s="247">
        <f t="shared" si="1"/>
        <v>85506</v>
      </c>
      <c r="BK32" s="248">
        <f t="shared" si="2"/>
        <v>0.28690496562415069</v>
      </c>
      <c r="BL32" s="249">
        <f t="shared" si="3"/>
        <v>0.71309503437584931</v>
      </c>
      <c r="BM32" s="250"/>
      <c r="BN32" s="251" t="s">
        <v>468</v>
      </c>
      <c r="BO32" s="452" t="s">
        <v>37</v>
      </c>
      <c r="BP32" s="449">
        <f t="shared" si="4"/>
        <v>35260</v>
      </c>
      <c r="BQ32" s="450">
        <f t="shared" si="5"/>
        <v>85506</v>
      </c>
      <c r="BR32" s="451">
        <f t="shared" si="6"/>
        <v>-50246</v>
      </c>
      <c r="BS32" s="250"/>
    </row>
    <row r="33" spans="1:71" x14ac:dyDescent="0.15">
      <c r="A33" s="251" t="s">
        <v>469</v>
      </c>
      <c r="B33" s="252" t="s">
        <v>38</v>
      </c>
      <c r="C33" s="243">
        <v>110</v>
      </c>
      <c r="D33" s="243">
        <v>0</v>
      </c>
      <c r="E33" s="243">
        <v>7</v>
      </c>
      <c r="F33" s="243">
        <v>77</v>
      </c>
      <c r="G33" s="243">
        <v>636</v>
      </c>
      <c r="H33" s="243">
        <v>98</v>
      </c>
      <c r="I33" s="243">
        <v>158</v>
      </c>
      <c r="J33" s="243">
        <v>1231</v>
      </c>
      <c r="K33" s="243">
        <v>21</v>
      </c>
      <c r="L33" s="243">
        <v>127</v>
      </c>
      <c r="M33" s="243">
        <v>348</v>
      </c>
      <c r="N33" s="243">
        <v>1716</v>
      </c>
      <c r="O33" s="243">
        <v>63</v>
      </c>
      <c r="P33" s="243">
        <v>646</v>
      </c>
      <c r="Q33" s="243">
        <v>996</v>
      </c>
      <c r="R33" s="243">
        <v>405</v>
      </c>
      <c r="S33" s="243">
        <v>227</v>
      </c>
      <c r="T33" s="243">
        <v>64</v>
      </c>
      <c r="U33" s="243">
        <v>1193</v>
      </c>
      <c r="V33" s="243">
        <v>71</v>
      </c>
      <c r="W33" s="243">
        <v>58</v>
      </c>
      <c r="X33" s="243">
        <v>196</v>
      </c>
      <c r="Y33" s="243">
        <v>1982</v>
      </c>
      <c r="Z33" s="243">
        <v>2826</v>
      </c>
      <c r="AA33" s="243">
        <v>10</v>
      </c>
      <c r="AB33" s="243">
        <v>33</v>
      </c>
      <c r="AC33" s="243">
        <v>17284</v>
      </c>
      <c r="AD33" s="243">
        <v>3574</v>
      </c>
      <c r="AE33" s="243">
        <v>15852</v>
      </c>
      <c r="AF33" s="243">
        <v>7577</v>
      </c>
      <c r="AG33" s="243">
        <v>2011</v>
      </c>
      <c r="AH33" s="243">
        <v>406</v>
      </c>
      <c r="AI33" s="243">
        <v>2349</v>
      </c>
      <c r="AJ33" s="243">
        <v>9811</v>
      </c>
      <c r="AK33" s="243">
        <v>450</v>
      </c>
      <c r="AL33" s="243">
        <v>2558</v>
      </c>
      <c r="AM33" s="243">
        <v>5109</v>
      </c>
      <c r="AN33" s="243">
        <v>0</v>
      </c>
      <c r="AO33" s="243">
        <v>454</v>
      </c>
      <c r="AP33" s="244">
        <v>80734</v>
      </c>
      <c r="AQ33" s="243">
        <v>0</v>
      </c>
      <c r="AR33" s="243">
        <v>527871</v>
      </c>
      <c r="AS33" s="243">
        <v>95</v>
      </c>
      <c r="AT33" s="243">
        <v>0</v>
      </c>
      <c r="AU33" s="243">
        <v>21403</v>
      </c>
      <c r="AV33" s="243">
        <v>0</v>
      </c>
      <c r="AW33" s="244">
        <v>549369</v>
      </c>
      <c r="AX33" s="243">
        <v>630103</v>
      </c>
      <c r="AY33" s="244">
        <v>6507</v>
      </c>
      <c r="AZ33" s="244">
        <v>555876</v>
      </c>
      <c r="BA33" s="243">
        <v>636610</v>
      </c>
      <c r="BB33" s="244">
        <v>-18520</v>
      </c>
      <c r="BC33" s="243">
        <v>537356</v>
      </c>
      <c r="BD33" s="244">
        <v>618090</v>
      </c>
      <c r="BE33" s="245"/>
      <c r="BG33" s="251" t="s">
        <v>469</v>
      </c>
      <c r="BH33" s="452" t="s">
        <v>38</v>
      </c>
      <c r="BI33" s="246">
        <f t="shared" si="0"/>
        <v>630103</v>
      </c>
      <c r="BJ33" s="247">
        <f t="shared" si="1"/>
        <v>18520</v>
      </c>
      <c r="BK33" s="248">
        <f t="shared" si="2"/>
        <v>2.9392020034819704E-2</v>
      </c>
      <c r="BL33" s="249">
        <f t="shared" si="3"/>
        <v>0.97060797996518033</v>
      </c>
      <c r="BM33" s="250"/>
      <c r="BN33" s="251" t="s">
        <v>469</v>
      </c>
      <c r="BO33" s="452" t="s">
        <v>38</v>
      </c>
      <c r="BP33" s="449">
        <f t="shared" si="4"/>
        <v>6507</v>
      </c>
      <c r="BQ33" s="450">
        <f t="shared" si="5"/>
        <v>18520</v>
      </c>
      <c r="BR33" s="451">
        <f t="shared" si="6"/>
        <v>-12013</v>
      </c>
      <c r="BS33" s="250"/>
    </row>
    <row r="34" spans="1:71" x14ac:dyDescent="0.15">
      <c r="A34" s="251" t="s">
        <v>470</v>
      </c>
      <c r="B34" s="252" t="s">
        <v>471</v>
      </c>
      <c r="C34" s="243">
        <v>1556</v>
      </c>
      <c r="D34" s="243">
        <v>133</v>
      </c>
      <c r="E34" s="243">
        <v>212</v>
      </c>
      <c r="F34" s="243">
        <v>242</v>
      </c>
      <c r="G34" s="243">
        <v>12499</v>
      </c>
      <c r="H34" s="243">
        <v>597</v>
      </c>
      <c r="I34" s="243">
        <v>4681</v>
      </c>
      <c r="J34" s="243">
        <v>15357</v>
      </c>
      <c r="K34" s="243">
        <v>1229</v>
      </c>
      <c r="L34" s="243">
        <v>3587</v>
      </c>
      <c r="M34" s="243">
        <v>6876</v>
      </c>
      <c r="N34" s="243">
        <v>29744</v>
      </c>
      <c r="O34" s="243">
        <v>1965</v>
      </c>
      <c r="P34" s="243">
        <v>4107</v>
      </c>
      <c r="Q34" s="243">
        <v>8394</v>
      </c>
      <c r="R34" s="243">
        <v>3365</v>
      </c>
      <c r="S34" s="243">
        <v>1953</v>
      </c>
      <c r="T34" s="243">
        <v>3010</v>
      </c>
      <c r="U34" s="243">
        <v>11822</v>
      </c>
      <c r="V34" s="243">
        <v>770</v>
      </c>
      <c r="W34" s="243">
        <v>2215</v>
      </c>
      <c r="X34" s="243">
        <v>14489</v>
      </c>
      <c r="Y34" s="243">
        <v>15247</v>
      </c>
      <c r="Z34" s="243">
        <v>34366</v>
      </c>
      <c r="AA34" s="243">
        <v>566</v>
      </c>
      <c r="AB34" s="243">
        <v>1682</v>
      </c>
      <c r="AC34" s="243">
        <v>13271</v>
      </c>
      <c r="AD34" s="243">
        <v>7088</v>
      </c>
      <c r="AE34" s="243">
        <v>315</v>
      </c>
      <c r="AF34" s="243">
        <v>36197</v>
      </c>
      <c r="AG34" s="243">
        <v>2039</v>
      </c>
      <c r="AH34" s="243">
        <v>5885</v>
      </c>
      <c r="AI34" s="243">
        <v>7003</v>
      </c>
      <c r="AJ34" s="243">
        <v>6106</v>
      </c>
      <c r="AK34" s="243">
        <v>782</v>
      </c>
      <c r="AL34" s="243">
        <v>4077</v>
      </c>
      <c r="AM34" s="243">
        <v>11154</v>
      </c>
      <c r="AN34" s="243">
        <v>1740</v>
      </c>
      <c r="AO34" s="243">
        <v>1423</v>
      </c>
      <c r="AP34" s="244">
        <v>277744</v>
      </c>
      <c r="AQ34" s="243">
        <v>4363</v>
      </c>
      <c r="AR34" s="243">
        <v>129355</v>
      </c>
      <c r="AS34" s="243">
        <v>486</v>
      </c>
      <c r="AT34" s="243">
        <v>381</v>
      </c>
      <c r="AU34" s="243">
        <v>7359</v>
      </c>
      <c r="AV34" s="243">
        <v>394</v>
      </c>
      <c r="AW34" s="244">
        <v>142338</v>
      </c>
      <c r="AX34" s="243">
        <v>420082</v>
      </c>
      <c r="AY34" s="244">
        <v>271828</v>
      </c>
      <c r="AZ34" s="244">
        <v>414166</v>
      </c>
      <c r="BA34" s="243">
        <v>691910</v>
      </c>
      <c r="BB34" s="244">
        <v>-264894</v>
      </c>
      <c r="BC34" s="243">
        <v>149272</v>
      </c>
      <c r="BD34" s="244">
        <v>427016</v>
      </c>
      <c r="BE34" s="245"/>
      <c r="BG34" s="251" t="s">
        <v>470</v>
      </c>
      <c r="BH34" s="452" t="s">
        <v>471</v>
      </c>
      <c r="BI34" s="246">
        <f t="shared" si="0"/>
        <v>420082</v>
      </c>
      <c r="BJ34" s="247">
        <f t="shared" si="1"/>
        <v>264894</v>
      </c>
      <c r="BK34" s="248">
        <f t="shared" si="2"/>
        <v>0.63057688736960882</v>
      </c>
      <c r="BL34" s="249">
        <f t="shared" si="3"/>
        <v>0.36942311263039118</v>
      </c>
      <c r="BM34" s="250"/>
      <c r="BN34" s="251" t="s">
        <v>470</v>
      </c>
      <c r="BO34" s="452" t="s">
        <v>471</v>
      </c>
      <c r="BP34" s="449">
        <f t="shared" si="4"/>
        <v>271828</v>
      </c>
      <c r="BQ34" s="450">
        <f t="shared" si="5"/>
        <v>264894</v>
      </c>
      <c r="BR34" s="451">
        <f t="shared" si="6"/>
        <v>6934</v>
      </c>
      <c r="BS34" s="250"/>
    </row>
    <row r="35" spans="1:71" x14ac:dyDescent="0.15">
      <c r="A35" s="251" t="s">
        <v>472</v>
      </c>
      <c r="B35" s="252" t="s">
        <v>191</v>
      </c>
      <c r="C35" s="243">
        <v>171</v>
      </c>
      <c r="D35" s="243">
        <v>2</v>
      </c>
      <c r="E35" s="243">
        <v>47</v>
      </c>
      <c r="F35" s="243">
        <v>86</v>
      </c>
      <c r="G35" s="243">
        <v>1708</v>
      </c>
      <c r="H35" s="243">
        <v>164</v>
      </c>
      <c r="I35" s="243">
        <v>593</v>
      </c>
      <c r="J35" s="243">
        <v>7961</v>
      </c>
      <c r="K35" s="243">
        <v>26</v>
      </c>
      <c r="L35" s="243">
        <v>917</v>
      </c>
      <c r="M35" s="243">
        <v>763</v>
      </c>
      <c r="N35" s="243">
        <v>2992</v>
      </c>
      <c r="O35" s="243">
        <v>180</v>
      </c>
      <c r="P35" s="243">
        <v>1194</v>
      </c>
      <c r="Q35" s="243">
        <v>3544</v>
      </c>
      <c r="R35" s="243">
        <v>2386</v>
      </c>
      <c r="S35" s="243">
        <v>763</v>
      </c>
      <c r="T35" s="243">
        <v>1151</v>
      </c>
      <c r="U35" s="243">
        <v>7801</v>
      </c>
      <c r="V35" s="243">
        <v>745</v>
      </c>
      <c r="W35" s="243">
        <v>323</v>
      </c>
      <c r="X35" s="243">
        <v>794</v>
      </c>
      <c r="Y35" s="243">
        <v>4910</v>
      </c>
      <c r="Z35" s="243">
        <v>5703</v>
      </c>
      <c r="AA35" s="243">
        <v>1812</v>
      </c>
      <c r="AB35" s="243">
        <v>370</v>
      </c>
      <c r="AC35" s="243">
        <v>24447</v>
      </c>
      <c r="AD35" s="243">
        <v>14519</v>
      </c>
      <c r="AE35" s="243">
        <v>1447</v>
      </c>
      <c r="AF35" s="243">
        <v>5067</v>
      </c>
      <c r="AG35" s="243">
        <v>23153</v>
      </c>
      <c r="AH35" s="243">
        <v>7711</v>
      </c>
      <c r="AI35" s="243">
        <v>10748</v>
      </c>
      <c r="AJ35" s="243">
        <v>5675</v>
      </c>
      <c r="AK35" s="243">
        <v>2077</v>
      </c>
      <c r="AL35" s="243">
        <v>18190</v>
      </c>
      <c r="AM35" s="243">
        <v>9426</v>
      </c>
      <c r="AN35" s="243">
        <v>0</v>
      </c>
      <c r="AO35" s="243">
        <v>1088</v>
      </c>
      <c r="AP35" s="244">
        <v>170654</v>
      </c>
      <c r="AQ35" s="243">
        <v>1867</v>
      </c>
      <c r="AR35" s="243">
        <v>61602</v>
      </c>
      <c r="AS35" s="243">
        <v>40</v>
      </c>
      <c r="AT35" s="243">
        <v>6747</v>
      </c>
      <c r="AU35" s="243">
        <v>81138</v>
      </c>
      <c r="AV35" s="243">
        <v>-104</v>
      </c>
      <c r="AW35" s="244">
        <v>151290</v>
      </c>
      <c r="AX35" s="243">
        <v>321944</v>
      </c>
      <c r="AY35" s="244">
        <v>28610</v>
      </c>
      <c r="AZ35" s="244">
        <v>179900</v>
      </c>
      <c r="BA35" s="243">
        <v>350554</v>
      </c>
      <c r="BB35" s="244">
        <v>-233035</v>
      </c>
      <c r="BC35" s="243">
        <v>-53135</v>
      </c>
      <c r="BD35" s="244">
        <v>117519</v>
      </c>
      <c r="BE35" s="245"/>
      <c r="BG35" s="251" t="s">
        <v>472</v>
      </c>
      <c r="BH35" s="452" t="s">
        <v>191</v>
      </c>
      <c r="BI35" s="246">
        <f t="shared" si="0"/>
        <v>321944</v>
      </c>
      <c r="BJ35" s="247">
        <f t="shared" si="1"/>
        <v>233035</v>
      </c>
      <c r="BK35" s="248">
        <f t="shared" si="2"/>
        <v>0.72383706483115073</v>
      </c>
      <c r="BL35" s="249">
        <f t="shared" si="3"/>
        <v>0.27616293516884927</v>
      </c>
      <c r="BM35" s="250"/>
      <c r="BN35" s="251" t="s">
        <v>472</v>
      </c>
      <c r="BO35" s="452" t="s">
        <v>191</v>
      </c>
      <c r="BP35" s="449">
        <f t="shared" si="4"/>
        <v>28610</v>
      </c>
      <c r="BQ35" s="450">
        <f t="shared" si="5"/>
        <v>233035</v>
      </c>
      <c r="BR35" s="451">
        <f t="shared" si="6"/>
        <v>-204425</v>
      </c>
      <c r="BS35" s="250"/>
    </row>
    <row r="36" spans="1:71" x14ac:dyDescent="0.15">
      <c r="A36" s="251" t="s">
        <v>473</v>
      </c>
      <c r="B36" s="252" t="s">
        <v>39</v>
      </c>
      <c r="C36" s="243">
        <v>0</v>
      </c>
      <c r="D36" s="243">
        <v>0</v>
      </c>
      <c r="E36" s="243">
        <v>0</v>
      </c>
      <c r="F36" s="243">
        <v>0</v>
      </c>
      <c r="G36" s="243">
        <v>0</v>
      </c>
      <c r="H36" s="243">
        <v>0</v>
      </c>
      <c r="I36" s="243">
        <v>0</v>
      </c>
      <c r="J36" s="243">
        <v>0</v>
      </c>
      <c r="K36" s="243">
        <v>0</v>
      </c>
      <c r="L36" s="243">
        <v>0</v>
      </c>
      <c r="M36" s="243">
        <v>0</v>
      </c>
      <c r="N36" s="243">
        <v>0</v>
      </c>
      <c r="O36" s="243">
        <v>0</v>
      </c>
      <c r="P36" s="243">
        <v>0</v>
      </c>
      <c r="Q36" s="243">
        <v>0</v>
      </c>
      <c r="R36" s="243">
        <v>0</v>
      </c>
      <c r="S36" s="243">
        <v>0</v>
      </c>
      <c r="T36" s="243">
        <v>0</v>
      </c>
      <c r="U36" s="243">
        <v>0</v>
      </c>
      <c r="V36" s="243">
        <v>0</v>
      </c>
      <c r="W36" s="243">
        <v>0</v>
      </c>
      <c r="X36" s="243">
        <v>0</v>
      </c>
      <c r="Y36" s="243">
        <v>0</v>
      </c>
      <c r="Z36" s="243">
        <v>0</v>
      </c>
      <c r="AA36" s="243">
        <v>0</v>
      </c>
      <c r="AB36" s="243">
        <v>0</v>
      </c>
      <c r="AC36" s="243">
        <v>0</v>
      </c>
      <c r="AD36" s="243">
        <v>0</v>
      </c>
      <c r="AE36" s="243">
        <v>0</v>
      </c>
      <c r="AF36" s="243">
        <v>0</v>
      </c>
      <c r="AG36" s="243">
        <v>0</v>
      </c>
      <c r="AH36" s="243">
        <v>0</v>
      </c>
      <c r="AI36" s="243">
        <v>0</v>
      </c>
      <c r="AJ36" s="243">
        <v>0</v>
      </c>
      <c r="AK36" s="243">
        <v>0</v>
      </c>
      <c r="AL36" s="243">
        <v>0</v>
      </c>
      <c r="AM36" s="243">
        <v>0</v>
      </c>
      <c r="AN36" s="243">
        <v>0</v>
      </c>
      <c r="AO36" s="243">
        <v>3553</v>
      </c>
      <c r="AP36" s="244">
        <v>3553</v>
      </c>
      <c r="AQ36" s="243">
        <v>0</v>
      </c>
      <c r="AR36" s="243">
        <v>11781</v>
      </c>
      <c r="AS36" s="243">
        <v>235704</v>
      </c>
      <c r="AT36" s="243">
        <v>0</v>
      </c>
      <c r="AU36" s="243">
        <v>0</v>
      </c>
      <c r="AV36" s="243">
        <v>0</v>
      </c>
      <c r="AW36" s="244">
        <v>247485</v>
      </c>
      <c r="AX36" s="243">
        <v>251038</v>
      </c>
      <c r="AY36" s="244">
        <v>0</v>
      </c>
      <c r="AZ36" s="244">
        <v>247485</v>
      </c>
      <c r="BA36" s="243">
        <v>251038</v>
      </c>
      <c r="BB36" s="244">
        <v>0</v>
      </c>
      <c r="BC36" s="243">
        <v>247485</v>
      </c>
      <c r="BD36" s="244">
        <v>251038</v>
      </c>
      <c r="BE36" s="245"/>
      <c r="BG36" s="251" t="s">
        <v>473</v>
      </c>
      <c r="BH36" s="452" t="s">
        <v>39</v>
      </c>
      <c r="BI36" s="246">
        <f t="shared" si="0"/>
        <v>251038</v>
      </c>
      <c r="BJ36" s="247">
        <f t="shared" si="1"/>
        <v>0</v>
      </c>
      <c r="BK36" s="248">
        <f t="shared" si="2"/>
        <v>0</v>
      </c>
      <c r="BL36" s="249">
        <f t="shared" si="3"/>
        <v>1</v>
      </c>
      <c r="BM36" s="250"/>
      <c r="BN36" s="251" t="s">
        <v>473</v>
      </c>
      <c r="BO36" s="452" t="s">
        <v>39</v>
      </c>
      <c r="BP36" s="449">
        <f t="shared" si="4"/>
        <v>0</v>
      </c>
      <c r="BQ36" s="450">
        <f t="shared" si="5"/>
        <v>0</v>
      </c>
      <c r="BR36" s="451">
        <f t="shared" si="6"/>
        <v>0</v>
      </c>
      <c r="BS36" s="250"/>
    </row>
    <row r="37" spans="1:71" x14ac:dyDescent="0.15">
      <c r="A37" s="251" t="s">
        <v>474</v>
      </c>
      <c r="B37" s="252" t="s">
        <v>40</v>
      </c>
      <c r="C37" s="243">
        <v>0</v>
      </c>
      <c r="D37" s="243">
        <v>0</v>
      </c>
      <c r="E37" s="243">
        <v>0</v>
      </c>
      <c r="F37" s="243">
        <v>0</v>
      </c>
      <c r="G37" s="243">
        <v>35</v>
      </c>
      <c r="H37" s="243">
        <v>0</v>
      </c>
      <c r="I37" s="243">
        <v>8</v>
      </c>
      <c r="J37" s="243">
        <v>135</v>
      </c>
      <c r="K37" s="243">
        <v>0</v>
      </c>
      <c r="L37" s="243">
        <v>27</v>
      </c>
      <c r="M37" s="243">
        <v>46</v>
      </c>
      <c r="N37" s="243">
        <v>86</v>
      </c>
      <c r="O37" s="243">
        <v>0</v>
      </c>
      <c r="P37" s="243">
        <v>53</v>
      </c>
      <c r="Q37" s="243">
        <v>53</v>
      </c>
      <c r="R37" s="243">
        <v>17</v>
      </c>
      <c r="S37" s="243">
        <v>7</v>
      </c>
      <c r="T37" s="243">
        <v>160</v>
      </c>
      <c r="U37" s="243">
        <v>543</v>
      </c>
      <c r="V37" s="243">
        <v>45</v>
      </c>
      <c r="W37" s="243">
        <v>10</v>
      </c>
      <c r="X37" s="243">
        <v>7</v>
      </c>
      <c r="Y37" s="243">
        <v>89</v>
      </c>
      <c r="Z37" s="243">
        <v>101</v>
      </c>
      <c r="AA37" s="243">
        <v>3</v>
      </c>
      <c r="AB37" s="243">
        <v>1</v>
      </c>
      <c r="AC37" s="243">
        <v>22</v>
      </c>
      <c r="AD37" s="243">
        <v>57</v>
      </c>
      <c r="AE37" s="243">
        <v>0</v>
      </c>
      <c r="AF37" s="243">
        <v>501</v>
      </c>
      <c r="AG37" s="243">
        <v>505</v>
      </c>
      <c r="AH37" s="243">
        <v>33</v>
      </c>
      <c r="AI37" s="243">
        <v>0</v>
      </c>
      <c r="AJ37" s="243">
        <v>49</v>
      </c>
      <c r="AK37" s="243">
        <v>0</v>
      </c>
      <c r="AL37" s="243">
        <v>99</v>
      </c>
      <c r="AM37" s="243">
        <v>76</v>
      </c>
      <c r="AN37" s="243">
        <v>0</v>
      </c>
      <c r="AO37" s="243">
        <v>2</v>
      </c>
      <c r="AP37" s="244">
        <v>2770</v>
      </c>
      <c r="AQ37" s="243">
        <v>0</v>
      </c>
      <c r="AR37" s="243">
        <v>89133</v>
      </c>
      <c r="AS37" s="243">
        <v>96967</v>
      </c>
      <c r="AT37" s="243">
        <v>12207</v>
      </c>
      <c r="AU37" s="243">
        <v>157657</v>
      </c>
      <c r="AV37" s="243">
        <v>0</v>
      </c>
      <c r="AW37" s="244">
        <v>355964</v>
      </c>
      <c r="AX37" s="243">
        <v>358734</v>
      </c>
      <c r="AY37" s="244">
        <v>62738</v>
      </c>
      <c r="AZ37" s="244">
        <v>418702</v>
      </c>
      <c r="BA37" s="243">
        <v>421472</v>
      </c>
      <c r="BB37" s="244">
        <v>-50404</v>
      </c>
      <c r="BC37" s="243">
        <v>368298</v>
      </c>
      <c r="BD37" s="244">
        <v>371068</v>
      </c>
      <c r="BE37" s="245"/>
      <c r="BG37" s="251" t="s">
        <v>474</v>
      </c>
      <c r="BH37" s="452" t="s">
        <v>40</v>
      </c>
      <c r="BI37" s="246">
        <f t="shared" si="0"/>
        <v>358734</v>
      </c>
      <c r="BJ37" s="247">
        <f t="shared" si="1"/>
        <v>50404</v>
      </c>
      <c r="BK37" s="248">
        <f t="shared" si="2"/>
        <v>0.1405052211387825</v>
      </c>
      <c r="BL37" s="249">
        <f t="shared" si="3"/>
        <v>0.8594947788612175</v>
      </c>
      <c r="BM37" s="250"/>
      <c r="BN37" s="251" t="s">
        <v>474</v>
      </c>
      <c r="BO37" s="452" t="s">
        <v>40</v>
      </c>
      <c r="BP37" s="449">
        <f t="shared" si="4"/>
        <v>62738</v>
      </c>
      <c r="BQ37" s="450">
        <f t="shared" si="5"/>
        <v>50404</v>
      </c>
      <c r="BR37" s="451">
        <f t="shared" si="6"/>
        <v>12334</v>
      </c>
      <c r="BS37" s="250"/>
    </row>
    <row r="38" spans="1:71" x14ac:dyDescent="0.15">
      <c r="A38" s="251" t="s">
        <v>475</v>
      </c>
      <c r="B38" s="252" t="s">
        <v>476</v>
      </c>
      <c r="C38" s="243">
        <v>24</v>
      </c>
      <c r="D38" s="243">
        <v>0</v>
      </c>
      <c r="E38" s="243">
        <v>0</v>
      </c>
      <c r="F38" s="243">
        <v>0</v>
      </c>
      <c r="G38" s="243">
        <v>0</v>
      </c>
      <c r="H38" s="243">
        <v>0</v>
      </c>
      <c r="I38" s="243">
        <v>0</v>
      </c>
      <c r="J38" s="243">
        <v>8</v>
      </c>
      <c r="K38" s="243">
        <v>0</v>
      </c>
      <c r="L38" s="243">
        <v>0</v>
      </c>
      <c r="M38" s="243">
        <v>0</v>
      </c>
      <c r="N38" s="243">
        <v>3</v>
      </c>
      <c r="O38" s="243">
        <v>0</v>
      </c>
      <c r="P38" s="243">
        <v>0</v>
      </c>
      <c r="Q38" s="243">
        <v>0</v>
      </c>
      <c r="R38" s="243">
        <v>0</v>
      </c>
      <c r="S38" s="243">
        <v>0</v>
      </c>
      <c r="T38" s="243">
        <v>0</v>
      </c>
      <c r="U38" s="243">
        <v>0</v>
      </c>
      <c r="V38" s="243">
        <v>0</v>
      </c>
      <c r="W38" s="243">
        <v>0</v>
      </c>
      <c r="X38" s="243">
        <v>0</v>
      </c>
      <c r="Y38" s="243">
        <v>0</v>
      </c>
      <c r="Z38" s="243">
        <v>24</v>
      </c>
      <c r="AA38" s="243">
        <v>12</v>
      </c>
      <c r="AB38" s="243">
        <v>0</v>
      </c>
      <c r="AC38" s="243">
        <v>13</v>
      </c>
      <c r="AD38" s="243">
        <v>40</v>
      </c>
      <c r="AE38" s="243">
        <v>2</v>
      </c>
      <c r="AF38" s="243">
        <v>368</v>
      </c>
      <c r="AG38" s="243">
        <v>98</v>
      </c>
      <c r="AH38" s="243">
        <v>4</v>
      </c>
      <c r="AI38" s="243">
        <v>4</v>
      </c>
      <c r="AJ38" s="243">
        <v>10528</v>
      </c>
      <c r="AK38" s="243">
        <v>0</v>
      </c>
      <c r="AL38" s="243">
        <v>19</v>
      </c>
      <c r="AM38" s="243">
        <v>27</v>
      </c>
      <c r="AN38" s="243">
        <v>0</v>
      </c>
      <c r="AO38" s="243">
        <v>35</v>
      </c>
      <c r="AP38" s="244">
        <v>11209</v>
      </c>
      <c r="AQ38" s="243">
        <v>5698</v>
      </c>
      <c r="AR38" s="243">
        <v>129440</v>
      </c>
      <c r="AS38" s="243">
        <v>357427</v>
      </c>
      <c r="AT38" s="243">
        <v>0</v>
      </c>
      <c r="AU38" s="243">
        <v>0</v>
      </c>
      <c r="AV38" s="243">
        <v>0</v>
      </c>
      <c r="AW38" s="244">
        <v>492565</v>
      </c>
      <c r="AX38" s="243">
        <v>503774</v>
      </c>
      <c r="AY38" s="244">
        <v>570</v>
      </c>
      <c r="AZ38" s="244">
        <v>493135</v>
      </c>
      <c r="BA38" s="243">
        <v>504344</v>
      </c>
      <c r="BB38" s="244">
        <v>-48</v>
      </c>
      <c r="BC38" s="243">
        <v>493087</v>
      </c>
      <c r="BD38" s="244">
        <v>504296</v>
      </c>
      <c r="BE38" s="245"/>
      <c r="BG38" s="251" t="s">
        <v>475</v>
      </c>
      <c r="BH38" s="452" t="s">
        <v>476</v>
      </c>
      <c r="BI38" s="246">
        <f t="shared" si="0"/>
        <v>503774</v>
      </c>
      <c r="BJ38" s="247">
        <f t="shared" si="1"/>
        <v>48</v>
      </c>
      <c r="BK38" s="248">
        <f t="shared" si="2"/>
        <v>9.5280820367863372E-5</v>
      </c>
      <c r="BL38" s="249">
        <f t="shared" si="3"/>
        <v>0.99990471917963208</v>
      </c>
      <c r="BM38" s="250"/>
      <c r="BN38" s="251" t="s">
        <v>475</v>
      </c>
      <c r="BO38" s="452" t="s">
        <v>476</v>
      </c>
      <c r="BP38" s="449">
        <f t="shared" si="4"/>
        <v>570</v>
      </c>
      <c r="BQ38" s="450">
        <f t="shared" si="5"/>
        <v>48</v>
      </c>
      <c r="BR38" s="451">
        <f t="shared" si="6"/>
        <v>522</v>
      </c>
      <c r="BS38" s="250"/>
    </row>
    <row r="39" spans="1:71" x14ac:dyDescent="0.15">
      <c r="A39" s="251" t="s">
        <v>477</v>
      </c>
      <c r="B39" s="252" t="s">
        <v>478</v>
      </c>
      <c r="C39" s="243">
        <v>5</v>
      </c>
      <c r="D39" s="243">
        <v>0</v>
      </c>
      <c r="E39" s="243">
        <v>80</v>
      </c>
      <c r="F39" s="243">
        <v>24</v>
      </c>
      <c r="G39" s="243">
        <v>269</v>
      </c>
      <c r="H39" s="243">
        <v>18</v>
      </c>
      <c r="I39" s="243">
        <v>67</v>
      </c>
      <c r="J39" s="243">
        <v>996</v>
      </c>
      <c r="K39" s="243">
        <v>3</v>
      </c>
      <c r="L39" s="243">
        <v>79</v>
      </c>
      <c r="M39" s="243">
        <v>39</v>
      </c>
      <c r="N39" s="243">
        <v>889</v>
      </c>
      <c r="O39" s="243">
        <v>16</v>
      </c>
      <c r="P39" s="243">
        <v>148</v>
      </c>
      <c r="Q39" s="243">
        <v>1161</v>
      </c>
      <c r="R39" s="243">
        <v>409</v>
      </c>
      <c r="S39" s="243">
        <v>166</v>
      </c>
      <c r="T39" s="243">
        <v>98</v>
      </c>
      <c r="U39" s="243">
        <v>324</v>
      </c>
      <c r="V39" s="243">
        <v>23</v>
      </c>
      <c r="W39" s="243">
        <v>23</v>
      </c>
      <c r="X39" s="243">
        <v>87</v>
      </c>
      <c r="Y39" s="243">
        <v>401</v>
      </c>
      <c r="Z39" s="243">
        <v>1038</v>
      </c>
      <c r="AA39" s="243">
        <v>423</v>
      </c>
      <c r="AB39" s="243">
        <v>61</v>
      </c>
      <c r="AC39" s="243">
        <v>203</v>
      </c>
      <c r="AD39" s="243">
        <v>645</v>
      </c>
      <c r="AE39" s="243">
        <v>118</v>
      </c>
      <c r="AF39" s="243">
        <v>626</v>
      </c>
      <c r="AG39" s="243">
        <v>121</v>
      </c>
      <c r="AH39" s="243">
        <v>0</v>
      </c>
      <c r="AI39" s="243">
        <v>739</v>
      </c>
      <c r="AJ39" s="243">
        <v>519</v>
      </c>
      <c r="AK39" s="243">
        <v>0</v>
      </c>
      <c r="AL39" s="243">
        <v>847</v>
      </c>
      <c r="AM39" s="243">
        <v>1367</v>
      </c>
      <c r="AN39" s="243">
        <v>0</v>
      </c>
      <c r="AO39" s="243">
        <v>70</v>
      </c>
      <c r="AP39" s="244">
        <v>12102</v>
      </c>
      <c r="AQ39" s="243">
        <v>0</v>
      </c>
      <c r="AR39" s="243">
        <v>33177</v>
      </c>
      <c r="AS39" s="243">
        <v>0</v>
      </c>
      <c r="AT39" s="243">
        <v>0</v>
      </c>
      <c r="AU39" s="243">
        <v>0</v>
      </c>
      <c r="AV39" s="243">
        <v>0</v>
      </c>
      <c r="AW39" s="244">
        <v>33177</v>
      </c>
      <c r="AX39" s="243">
        <v>45279</v>
      </c>
      <c r="AY39" s="244">
        <v>358</v>
      </c>
      <c r="AZ39" s="244">
        <v>33535</v>
      </c>
      <c r="BA39" s="243">
        <v>45637</v>
      </c>
      <c r="BB39" s="244">
        <v>-16706</v>
      </c>
      <c r="BC39" s="243">
        <v>16829</v>
      </c>
      <c r="BD39" s="244">
        <v>28931</v>
      </c>
      <c r="BE39" s="245"/>
      <c r="BG39" s="251" t="s">
        <v>477</v>
      </c>
      <c r="BH39" s="452" t="s">
        <v>478</v>
      </c>
      <c r="BI39" s="246">
        <f t="shared" si="0"/>
        <v>45279</v>
      </c>
      <c r="BJ39" s="247">
        <f t="shared" si="1"/>
        <v>16706</v>
      </c>
      <c r="BK39" s="248">
        <f t="shared" si="2"/>
        <v>0.36895691159257049</v>
      </c>
      <c r="BL39" s="249">
        <f t="shared" si="3"/>
        <v>0.63104308840742951</v>
      </c>
      <c r="BM39" s="250"/>
      <c r="BN39" s="251" t="s">
        <v>477</v>
      </c>
      <c r="BO39" s="452" t="s">
        <v>478</v>
      </c>
      <c r="BP39" s="449">
        <f t="shared" si="4"/>
        <v>358</v>
      </c>
      <c r="BQ39" s="450">
        <f t="shared" si="5"/>
        <v>16706</v>
      </c>
      <c r="BR39" s="451">
        <f t="shared" si="6"/>
        <v>-16348</v>
      </c>
      <c r="BS39" s="250"/>
    </row>
    <row r="40" spans="1:71" x14ac:dyDescent="0.15">
      <c r="A40" s="251" t="s">
        <v>479</v>
      </c>
      <c r="B40" s="252" t="s">
        <v>41</v>
      </c>
      <c r="C40" s="243">
        <v>1037</v>
      </c>
      <c r="D40" s="243">
        <v>87</v>
      </c>
      <c r="E40" s="243">
        <v>102</v>
      </c>
      <c r="F40" s="243">
        <v>585</v>
      </c>
      <c r="G40" s="243">
        <v>12443</v>
      </c>
      <c r="H40" s="243">
        <v>1072</v>
      </c>
      <c r="I40" s="243">
        <v>2375</v>
      </c>
      <c r="J40" s="243">
        <v>31699</v>
      </c>
      <c r="K40" s="243">
        <v>284</v>
      </c>
      <c r="L40" s="243">
        <v>7772</v>
      </c>
      <c r="M40" s="243">
        <v>8026</v>
      </c>
      <c r="N40" s="243">
        <v>17161</v>
      </c>
      <c r="O40" s="243">
        <v>921</v>
      </c>
      <c r="P40" s="243">
        <v>5186</v>
      </c>
      <c r="Q40" s="243">
        <v>19393</v>
      </c>
      <c r="R40" s="243">
        <v>7635</v>
      </c>
      <c r="S40" s="243">
        <v>3381</v>
      </c>
      <c r="T40" s="243">
        <v>7642</v>
      </c>
      <c r="U40" s="243">
        <v>23388</v>
      </c>
      <c r="V40" s="243">
        <v>1346</v>
      </c>
      <c r="W40" s="243">
        <v>3565</v>
      </c>
      <c r="X40" s="243">
        <v>5000</v>
      </c>
      <c r="Y40" s="243">
        <v>55091</v>
      </c>
      <c r="Z40" s="243">
        <v>55417</v>
      </c>
      <c r="AA40" s="243">
        <v>6087</v>
      </c>
      <c r="AB40" s="243">
        <v>2398</v>
      </c>
      <c r="AC40" s="243">
        <v>54546</v>
      </c>
      <c r="AD40" s="243">
        <v>28805</v>
      </c>
      <c r="AE40" s="243">
        <v>14556</v>
      </c>
      <c r="AF40" s="243">
        <v>28176</v>
      </c>
      <c r="AG40" s="243">
        <v>18580</v>
      </c>
      <c r="AH40" s="243">
        <v>23216</v>
      </c>
      <c r="AI40" s="243">
        <v>26187</v>
      </c>
      <c r="AJ40" s="243">
        <v>23405</v>
      </c>
      <c r="AK40" s="243">
        <v>2303</v>
      </c>
      <c r="AL40" s="243">
        <v>65792</v>
      </c>
      <c r="AM40" s="243">
        <v>15684</v>
      </c>
      <c r="AN40" s="243">
        <v>0</v>
      </c>
      <c r="AO40" s="243">
        <v>574</v>
      </c>
      <c r="AP40" s="244">
        <v>580917</v>
      </c>
      <c r="AQ40" s="243">
        <v>6118</v>
      </c>
      <c r="AR40" s="243">
        <v>46882</v>
      </c>
      <c r="AS40" s="243">
        <v>0</v>
      </c>
      <c r="AT40" s="243">
        <v>1124</v>
      </c>
      <c r="AU40" s="243">
        <v>22710</v>
      </c>
      <c r="AV40" s="243">
        <v>0</v>
      </c>
      <c r="AW40" s="244">
        <v>76834</v>
      </c>
      <c r="AX40" s="243">
        <v>657751</v>
      </c>
      <c r="AY40" s="244">
        <v>58354</v>
      </c>
      <c r="AZ40" s="244">
        <v>135188</v>
      </c>
      <c r="BA40" s="243">
        <v>716105</v>
      </c>
      <c r="BB40" s="244">
        <v>-249551</v>
      </c>
      <c r="BC40" s="243">
        <v>-114363</v>
      </c>
      <c r="BD40" s="244">
        <v>466554</v>
      </c>
      <c r="BE40" s="245"/>
      <c r="BG40" s="251" t="s">
        <v>479</v>
      </c>
      <c r="BH40" s="452" t="s">
        <v>41</v>
      </c>
      <c r="BI40" s="246">
        <f t="shared" si="0"/>
        <v>657751</v>
      </c>
      <c r="BJ40" s="247">
        <f t="shared" si="1"/>
        <v>249551</v>
      </c>
      <c r="BK40" s="248">
        <f t="shared" si="2"/>
        <v>0.37940041140188308</v>
      </c>
      <c r="BL40" s="249">
        <f t="shared" si="3"/>
        <v>0.62059958859811692</v>
      </c>
      <c r="BM40" s="250"/>
      <c r="BN40" s="251" t="s">
        <v>479</v>
      </c>
      <c r="BO40" s="452" t="s">
        <v>41</v>
      </c>
      <c r="BP40" s="449">
        <f t="shared" si="4"/>
        <v>58354</v>
      </c>
      <c r="BQ40" s="450">
        <f t="shared" si="5"/>
        <v>249551</v>
      </c>
      <c r="BR40" s="451">
        <f t="shared" si="6"/>
        <v>-191197</v>
      </c>
      <c r="BS40" s="250"/>
    </row>
    <row r="41" spans="1:71" x14ac:dyDescent="0.15">
      <c r="A41" s="255">
        <v>37</v>
      </c>
      <c r="B41" s="252" t="s">
        <v>42</v>
      </c>
      <c r="C41" s="243">
        <v>3</v>
      </c>
      <c r="D41" s="243">
        <v>0</v>
      </c>
      <c r="E41" s="243">
        <v>8</v>
      </c>
      <c r="F41" s="243">
        <v>2</v>
      </c>
      <c r="G41" s="243">
        <v>69</v>
      </c>
      <c r="H41" s="243">
        <v>3</v>
      </c>
      <c r="I41" s="243">
        <v>9</v>
      </c>
      <c r="J41" s="243">
        <v>63</v>
      </c>
      <c r="K41" s="243">
        <v>1</v>
      </c>
      <c r="L41" s="243">
        <v>15</v>
      </c>
      <c r="M41" s="243">
        <v>7</v>
      </c>
      <c r="N41" s="243">
        <v>79</v>
      </c>
      <c r="O41" s="243">
        <v>3</v>
      </c>
      <c r="P41" s="243">
        <v>16</v>
      </c>
      <c r="Q41" s="243">
        <v>57</v>
      </c>
      <c r="R41" s="243">
        <v>29</v>
      </c>
      <c r="S41" s="243">
        <v>11</v>
      </c>
      <c r="T41" s="243">
        <v>27</v>
      </c>
      <c r="U41" s="243">
        <v>70</v>
      </c>
      <c r="V41" s="243">
        <v>4</v>
      </c>
      <c r="W41" s="243">
        <v>11</v>
      </c>
      <c r="X41" s="243">
        <v>82</v>
      </c>
      <c r="Y41" s="243">
        <v>146</v>
      </c>
      <c r="Z41" s="243">
        <v>62</v>
      </c>
      <c r="AA41" s="243">
        <v>10</v>
      </c>
      <c r="AB41" s="243">
        <v>1</v>
      </c>
      <c r="AC41" s="243">
        <v>558</v>
      </c>
      <c r="AD41" s="243">
        <v>41</v>
      </c>
      <c r="AE41" s="243">
        <v>302</v>
      </c>
      <c r="AF41" s="243">
        <v>328</v>
      </c>
      <c r="AG41" s="243">
        <v>1003</v>
      </c>
      <c r="AH41" s="243">
        <v>125</v>
      </c>
      <c r="AI41" s="243">
        <v>1171</v>
      </c>
      <c r="AJ41" s="243">
        <v>6440</v>
      </c>
      <c r="AK41" s="243">
        <v>79</v>
      </c>
      <c r="AL41" s="243">
        <v>501</v>
      </c>
      <c r="AM41" s="243">
        <v>7465</v>
      </c>
      <c r="AN41" s="243">
        <v>0</v>
      </c>
      <c r="AO41" s="243">
        <v>23</v>
      </c>
      <c r="AP41" s="244">
        <v>18824</v>
      </c>
      <c r="AQ41" s="243">
        <v>107762</v>
      </c>
      <c r="AR41" s="243">
        <v>363087</v>
      </c>
      <c r="AS41" s="243">
        <v>0</v>
      </c>
      <c r="AT41" s="243">
        <v>0</v>
      </c>
      <c r="AU41" s="243">
        <v>0</v>
      </c>
      <c r="AV41" s="243">
        <v>0</v>
      </c>
      <c r="AW41" s="244">
        <v>470849</v>
      </c>
      <c r="AX41" s="243">
        <v>489673</v>
      </c>
      <c r="AY41" s="244">
        <v>151763</v>
      </c>
      <c r="AZ41" s="244">
        <v>622612</v>
      </c>
      <c r="BA41" s="243">
        <v>641436</v>
      </c>
      <c r="BB41" s="244">
        <v>-173006</v>
      </c>
      <c r="BC41" s="243">
        <v>449606</v>
      </c>
      <c r="BD41" s="244">
        <v>468430</v>
      </c>
      <c r="BE41" s="245"/>
      <c r="BG41" s="255">
        <v>37</v>
      </c>
      <c r="BH41" s="452" t="s">
        <v>42</v>
      </c>
      <c r="BI41" s="246">
        <f t="shared" si="0"/>
        <v>489673</v>
      </c>
      <c r="BJ41" s="247">
        <f t="shared" si="1"/>
        <v>173006</v>
      </c>
      <c r="BK41" s="248">
        <f t="shared" si="2"/>
        <v>0.35330924923367224</v>
      </c>
      <c r="BL41" s="249">
        <f t="shared" si="3"/>
        <v>0.64669075076632776</v>
      </c>
      <c r="BM41" s="250"/>
      <c r="BN41" s="255">
        <v>37</v>
      </c>
      <c r="BO41" s="452" t="s">
        <v>42</v>
      </c>
      <c r="BP41" s="449">
        <f t="shared" si="4"/>
        <v>151763</v>
      </c>
      <c r="BQ41" s="450">
        <f t="shared" si="5"/>
        <v>173006</v>
      </c>
      <c r="BR41" s="451">
        <f t="shared" si="6"/>
        <v>-21243</v>
      </c>
      <c r="BS41" s="250"/>
    </row>
    <row r="42" spans="1:71" x14ac:dyDescent="0.15">
      <c r="A42" s="256">
        <v>38</v>
      </c>
      <c r="B42" s="242" t="s">
        <v>280</v>
      </c>
      <c r="C42" s="243">
        <v>63</v>
      </c>
      <c r="D42" s="243">
        <v>12</v>
      </c>
      <c r="E42" s="243">
        <v>18</v>
      </c>
      <c r="F42" s="243">
        <v>10</v>
      </c>
      <c r="G42" s="243">
        <v>528</v>
      </c>
      <c r="H42" s="243">
        <v>51</v>
      </c>
      <c r="I42" s="243">
        <v>138</v>
      </c>
      <c r="J42" s="243">
        <v>619</v>
      </c>
      <c r="K42" s="243">
        <v>6</v>
      </c>
      <c r="L42" s="243">
        <v>53</v>
      </c>
      <c r="M42" s="243">
        <v>265</v>
      </c>
      <c r="N42" s="243">
        <v>437</v>
      </c>
      <c r="O42" s="243">
        <v>28</v>
      </c>
      <c r="P42" s="243">
        <v>124</v>
      </c>
      <c r="Q42" s="243">
        <v>478</v>
      </c>
      <c r="R42" s="243">
        <v>315</v>
      </c>
      <c r="S42" s="243">
        <v>225</v>
      </c>
      <c r="T42" s="243">
        <v>279</v>
      </c>
      <c r="U42" s="243">
        <v>897</v>
      </c>
      <c r="V42" s="243">
        <v>47</v>
      </c>
      <c r="W42" s="243">
        <v>171</v>
      </c>
      <c r="X42" s="243">
        <v>287</v>
      </c>
      <c r="Y42" s="243">
        <v>727</v>
      </c>
      <c r="Z42" s="243">
        <v>59</v>
      </c>
      <c r="AA42" s="243">
        <v>66</v>
      </c>
      <c r="AB42" s="243">
        <v>184</v>
      </c>
      <c r="AC42" s="243">
        <v>1977</v>
      </c>
      <c r="AD42" s="243">
        <v>1297</v>
      </c>
      <c r="AE42" s="243">
        <v>264</v>
      </c>
      <c r="AF42" s="243">
        <v>1265</v>
      </c>
      <c r="AG42" s="243">
        <v>400</v>
      </c>
      <c r="AH42" s="243">
        <v>1089</v>
      </c>
      <c r="AI42" s="243">
        <v>2024</v>
      </c>
      <c r="AJ42" s="243">
        <v>1187</v>
      </c>
      <c r="AK42" s="243">
        <v>204</v>
      </c>
      <c r="AL42" s="243">
        <v>1111</v>
      </c>
      <c r="AM42" s="243">
        <v>1290</v>
      </c>
      <c r="AN42" s="243">
        <v>0</v>
      </c>
      <c r="AO42" s="243">
        <v>6</v>
      </c>
      <c r="AP42" s="244">
        <v>18201</v>
      </c>
      <c r="AQ42" s="243">
        <v>0</v>
      </c>
      <c r="AR42" s="243">
        <v>0</v>
      </c>
      <c r="AS42" s="243">
        <v>0</v>
      </c>
      <c r="AT42" s="243">
        <v>0</v>
      </c>
      <c r="AU42" s="243">
        <v>0</v>
      </c>
      <c r="AV42" s="243">
        <v>0</v>
      </c>
      <c r="AW42" s="244">
        <v>0</v>
      </c>
      <c r="AX42" s="243">
        <v>18201</v>
      </c>
      <c r="AY42" s="244">
        <v>0</v>
      </c>
      <c r="AZ42" s="244">
        <v>0</v>
      </c>
      <c r="BA42" s="243">
        <v>18201</v>
      </c>
      <c r="BB42" s="244">
        <v>0</v>
      </c>
      <c r="BC42" s="243">
        <v>0</v>
      </c>
      <c r="BD42" s="244">
        <v>18201</v>
      </c>
      <c r="BE42" s="245"/>
      <c r="BG42" s="256">
        <v>38</v>
      </c>
      <c r="BH42" s="448" t="s">
        <v>280</v>
      </c>
      <c r="BI42" s="246">
        <f t="shared" si="0"/>
        <v>18201</v>
      </c>
      <c r="BJ42" s="247">
        <f t="shared" si="1"/>
        <v>0</v>
      </c>
      <c r="BK42" s="248">
        <f t="shared" si="2"/>
        <v>0</v>
      </c>
      <c r="BL42" s="249">
        <f t="shared" si="3"/>
        <v>1</v>
      </c>
      <c r="BM42" s="250"/>
      <c r="BN42" s="256">
        <v>38</v>
      </c>
      <c r="BO42" s="448" t="s">
        <v>280</v>
      </c>
      <c r="BP42" s="449">
        <f t="shared" si="4"/>
        <v>0</v>
      </c>
      <c r="BQ42" s="450">
        <f t="shared" si="5"/>
        <v>0</v>
      </c>
      <c r="BR42" s="451">
        <f t="shared" si="6"/>
        <v>0</v>
      </c>
      <c r="BS42" s="250"/>
    </row>
    <row r="43" spans="1:71" x14ac:dyDescent="0.15">
      <c r="A43" s="256">
        <v>39</v>
      </c>
      <c r="B43" s="242" t="s">
        <v>281</v>
      </c>
      <c r="C43" s="243">
        <v>61</v>
      </c>
      <c r="D43" s="243">
        <v>5</v>
      </c>
      <c r="E43" s="243">
        <v>31</v>
      </c>
      <c r="F43" s="243">
        <v>48</v>
      </c>
      <c r="G43" s="243">
        <v>920</v>
      </c>
      <c r="H43" s="243">
        <v>38</v>
      </c>
      <c r="I43" s="243">
        <v>146</v>
      </c>
      <c r="J43" s="243">
        <v>382</v>
      </c>
      <c r="K43" s="243">
        <v>7</v>
      </c>
      <c r="L43" s="243">
        <v>146</v>
      </c>
      <c r="M43" s="243">
        <v>409</v>
      </c>
      <c r="N43" s="243">
        <v>1881</v>
      </c>
      <c r="O43" s="243">
        <v>110</v>
      </c>
      <c r="P43" s="243">
        <v>246</v>
      </c>
      <c r="Q43" s="243">
        <v>1296</v>
      </c>
      <c r="R43" s="243">
        <v>496</v>
      </c>
      <c r="S43" s="243">
        <v>117</v>
      </c>
      <c r="T43" s="243">
        <v>77</v>
      </c>
      <c r="U43" s="243">
        <v>613</v>
      </c>
      <c r="V43" s="243">
        <v>25</v>
      </c>
      <c r="W43" s="243">
        <v>89</v>
      </c>
      <c r="X43" s="243">
        <v>163</v>
      </c>
      <c r="Y43" s="243">
        <v>2626</v>
      </c>
      <c r="Z43" s="243">
        <v>781</v>
      </c>
      <c r="AA43" s="243">
        <v>134</v>
      </c>
      <c r="AB43" s="243">
        <v>288</v>
      </c>
      <c r="AC43" s="243">
        <v>1714</v>
      </c>
      <c r="AD43" s="243">
        <v>625</v>
      </c>
      <c r="AE43" s="243">
        <v>345</v>
      </c>
      <c r="AF43" s="243">
        <v>1611</v>
      </c>
      <c r="AG43" s="243">
        <v>184</v>
      </c>
      <c r="AH43" s="243">
        <v>282</v>
      </c>
      <c r="AI43" s="243">
        <v>1568</v>
      </c>
      <c r="AJ43" s="243">
        <v>665</v>
      </c>
      <c r="AK43" s="243">
        <v>85</v>
      </c>
      <c r="AL43" s="243">
        <v>646</v>
      </c>
      <c r="AM43" s="243">
        <v>641</v>
      </c>
      <c r="AN43" s="243">
        <v>1</v>
      </c>
      <c r="AO43" s="243">
        <v>1</v>
      </c>
      <c r="AP43" s="244">
        <v>19503</v>
      </c>
      <c r="AQ43" s="243">
        <v>0</v>
      </c>
      <c r="AR43" s="243">
        <v>102</v>
      </c>
      <c r="AS43" s="243">
        <v>0</v>
      </c>
      <c r="AT43" s="243">
        <v>0</v>
      </c>
      <c r="AU43" s="243">
        <v>0</v>
      </c>
      <c r="AV43" s="243">
        <v>0</v>
      </c>
      <c r="AW43" s="244">
        <v>102</v>
      </c>
      <c r="AX43" s="243">
        <v>19605</v>
      </c>
      <c r="AY43" s="244">
        <v>58</v>
      </c>
      <c r="AZ43" s="244">
        <v>160</v>
      </c>
      <c r="BA43" s="243">
        <v>19663</v>
      </c>
      <c r="BB43" s="244">
        <v>-934</v>
      </c>
      <c r="BC43" s="243">
        <v>-774</v>
      </c>
      <c r="BD43" s="244">
        <v>18729</v>
      </c>
      <c r="BE43" s="245"/>
      <c r="BG43" s="256">
        <v>39</v>
      </c>
      <c r="BH43" s="448" t="s">
        <v>281</v>
      </c>
      <c r="BI43" s="246">
        <f t="shared" si="0"/>
        <v>19605</v>
      </c>
      <c r="BJ43" s="247">
        <f t="shared" si="1"/>
        <v>934</v>
      </c>
      <c r="BK43" s="248">
        <f t="shared" si="2"/>
        <v>4.7640907931650087E-2</v>
      </c>
      <c r="BL43" s="249">
        <f t="shared" si="3"/>
        <v>0.9523590920683499</v>
      </c>
      <c r="BM43" s="250"/>
      <c r="BN43" s="256">
        <v>39</v>
      </c>
      <c r="BO43" s="448" t="s">
        <v>281</v>
      </c>
      <c r="BP43" s="449">
        <f t="shared" si="4"/>
        <v>58</v>
      </c>
      <c r="BQ43" s="450">
        <f t="shared" si="5"/>
        <v>934</v>
      </c>
      <c r="BR43" s="451">
        <f t="shared" si="6"/>
        <v>-876</v>
      </c>
      <c r="BS43" s="250"/>
    </row>
    <row r="44" spans="1:71" x14ac:dyDescent="0.15">
      <c r="A44" s="257">
        <v>40</v>
      </c>
      <c r="B44" s="258" t="s">
        <v>43</v>
      </c>
      <c r="C44" s="259">
        <v>28315</v>
      </c>
      <c r="D44" s="259">
        <v>1277</v>
      </c>
      <c r="E44" s="259">
        <v>4653</v>
      </c>
      <c r="F44" s="259">
        <v>3419</v>
      </c>
      <c r="G44" s="259">
        <v>307649</v>
      </c>
      <c r="H44" s="259">
        <v>21161</v>
      </c>
      <c r="I44" s="259">
        <v>91881</v>
      </c>
      <c r="J44" s="259">
        <v>483124</v>
      </c>
      <c r="K44" s="259">
        <v>45206</v>
      </c>
      <c r="L44" s="259">
        <v>137494</v>
      </c>
      <c r="M44" s="259">
        <v>77963</v>
      </c>
      <c r="N44" s="259">
        <v>1309571</v>
      </c>
      <c r="O44" s="259">
        <v>54367</v>
      </c>
      <c r="P44" s="259">
        <v>112189</v>
      </c>
      <c r="Q44" s="259">
        <v>298336</v>
      </c>
      <c r="R44" s="259">
        <v>133240</v>
      </c>
      <c r="S44" s="259">
        <v>71365</v>
      </c>
      <c r="T44" s="259">
        <v>112381</v>
      </c>
      <c r="U44" s="259">
        <v>414743</v>
      </c>
      <c r="V44" s="259">
        <v>26026</v>
      </c>
      <c r="W44" s="259">
        <v>118573</v>
      </c>
      <c r="X44" s="259">
        <v>91670</v>
      </c>
      <c r="Y44" s="259">
        <v>304109</v>
      </c>
      <c r="Z44" s="259">
        <v>599275</v>
      </c>
      <c r="AA44" s="259">
        <v>22365</v>
      </c>
      <c r="AB44" s="259">
        <v>12079</v>
      </c>
      <c r="AC44" s="259">
        <v>171717</v>
      </c>
      <c r="AD44" s="259">
        <v>79785</v>
      </c>
      <c r="AE44" s="259">
        <v>91049</v>
      </c>
      <c r="AF44" s="259">
        <v>132442</v>
      </c>
      <c r="AG44" s="259">
        <v>56022</v>
      </c>
      <c r="AH44" s="259">
        <v>71567</v>
      </c>
      <c r="AI44" s="259">
        <v>97556</v>
      </c>
      <c r="AJ44" s="259">
        <v>221505</v>
      </c>
      <c r="AK44" s="259">
        <v>11652</v>
      </c>
      <c r="AL44" s="259">
        <v>168169</v>
      </c>
      <c r="AM44" s="259">
        <v>214578</v>
      </c>
      <c r="AN44" s="259">
        <v>18201</v>
      </c>
      <c r="AO44" s="259">
        <v>12800</v>
      </c>
      <c r="AP44" s="260">
        <v>6229474</v>
      </c>
      <c r="AQ44" s="259">
        <v>160807</v>
      </c>
      <c r="AR44" s="259">
        <v>3113719</v>
      </c>
      <c r="AS44" s="259">
        <v>695077</v>
      </c>
      <c r="AT44" s="259">
        <v>179468</v>
      </c>
      <c r="AU44" s="259">
        <v>1192874</v>
      </c>
      <c r="AV44" s="259">
        <v>24227</v>
      </c>
      <c r="AW44" s="260">
        <v>5366172</v>
      </c>
      <c r="AX44" s="259">
        <v>11595646</v>
      </c>
      <c r="AY44" s="260">
        <v>6244700</v>
      </c>
      <c r="AZ44" s="260">
        <v>11610872</v>
      </c>
      <c r="BA44" s="259">
        <v>17840346</v>
      </c>
      <c r="BB44" s="260">
        <v>-6170488</v>
      </c>
      <c r="BC44" s="259">
        <v>5440384</v>
      </c>
      <c r="BD44" s="260">
        <v>11669858</v>
      </c>
      <c r="BE44" s="245"/>
      <c r="BG44" s="257">
        <v>40</v>
      </c>
      <c r="BH44" s="261" t="s">
        <v>43</v>
      </c>
      <c r="BI44" s="262">
        <f t="shared" si="0"/>
        <v>11595646</v>
      </c>
      <c r="BJ44" s="263">
        <f t="shared" si="1"/>
        <v>6170488</v>
      </c>
      <c r="BK44" s="264">
        <f t="shared" si="2"/>
        <v>0.53213835606916593</v>
      </c>
      <c r="BL44" s="265">
        <f t="shared" si="3"/>
        <v>0.46786164393083407</v>
      </c>
      <c r="BM44" s="250"/>
      <c r="BN44" s="257">
        <v>40</v>
      </c>
      <c r="BO44" s="261" t="s">
        <v>43</v>
      </c>
      <c r="BP44" s="453">
        <f t="shared" si="4"/>
        <v>6244700</v>
      </c>
      <c r="BQ44" s="454">
        <f t="shared" si="5"/>
        <v>6170488</v>
      </c>
      <c r="BR44" s="455">
        <f t="shared" si="6"/>
        <v>74212</v>
      </c>
    </row>
    <row r="45" spans="1:71" x14ac:dyDescent="0.15">
      <c r="A45" s="266">
        <v>41</v>
      </c>
      <c r="B45" s="267" t="s">
        <v>52</v>
      </c>
      <c r="C45" s="268">
        <v>185</v>
      </c>
      <c r="D45" s="268">
        <v>33</v>
      </c>
      <c r="E45" s="268">
        <v>293</v>
      </c>
      <c r="F45" s="268">
        <v>711</v>
      </c>
      <c r="G45" s="268">
        <v>4644</v>
      </c>
      <c r="H45" s="268">
        <v>416</v>
      </c>
      <c r="I45" s="268">
        <v>2706</v>
      </c>
      <c r="J45" s="268">
        <v>9058</v>
      </c>
      <c r="K45" s="268">
        <v>623</v>
      </c>
      <c r="L45" s="268">
        <v>3766</v>
      </c>
      <c r="M45" s="268">
        <v>2578</v>
      </c>
      <c r="N45" s="268">
        <v>17056</v>
      </c>
      <c r="O45" s="268">
        <v>446</v>
      </c>
      <c r="P45" s="268">
        <v>2992</v>
      </c>
      <c r="Q45" s="268">
        <v>8168</v>
      </c>
      <c r="R45" s="268">
        <v>3004</v>
      </c>
      <c r="S45" s="268">
        <v>1914</v>
      </c>
      <c r="T45" s="268">
        <v>2027</v>
      </c>
      <c r="U45" s="268">
        <v>9587</v>
      </c>
      <c r="V45" s="268">
        <v>714</v>
      </c>
      <c r="W45" s="268">
        <v>1080</v>
      </c>
      <c r="X45" s="268">
        <v>3114</v>
      </c>
      <c r="Y45" s="268">
        <v>12316</v>
      </c>
      <c r="Z45" s="268">
        <v>7884</v>
      </c>
      <c r="AA45" s="268">
        <v>633</v>
      </c>
      <c r="AB45" s="268">
        <v>1024</v>
      </c>
      <c r="AC45" s="268">
        <v>14918</v>
      </c>
      <c r="AD45" s="268">
        <v>7652</v>
      </c>
      <c r="AE45" s="268">
        <v>2099</v>
      </c>
      <c r="AF45" s="268">
        <v>8658</v>
      </c>
      <c r="AG45" s="268">
        <v>1802</v>
      </c>
      <c r="AH45" s="268">
        <v>2658</v>
      </c>
      <c r="AI45" s="268">
        <v>3535</v>
      </c>
      <c r="AJ45" s="268">
        <v>4220</v>
      </c>
      <c r="AK45" s="268">
        <v>1069</v>
      </c>
      <c r="AL45" s="268">
        <v>7238</v>
      </c>
      <c r="AM45" s="268">
        <v>9928</v>
      </c>
      <c r="AN45" s="268">
        <v>0</v>
      </c>
      <c r="AO45" s="268">
        <v>58</v>
      </c>
      <c r="AP45" s="269">
        <v>160807</v>
      </c>
      <c r="AQ45" s="243"/>
      <c r="AR45" s="243"/>
      <c r="AS45" s="243"/>
      <c r="AT45" s="243"/>
      <c r="AU45" s="243"/>
      <c r="AV45" s="243"/>
      <c r="AW45" s="243"/>
      <c r="AX45" s="243"/>
      <c r="AY45" s="243"/>
      <c r="AZ45" s="243"/>
      <c r="BA45" s="243"/>
      <c r="BB45" s="243"/>
      <c r="BC45" s="243"/>
      <c r="BD45" s="243"/>
      <c r="BE45" s="245"/>
      <c r="BG45" s="424" t="s">
        <v>600</v>
      </c>
      <c r="BH45" s="425"/>
      <c r="BI45" s="247"/>
      <c r="BJ45" s="247"/>
      <c r="BK45" s="435"/>
      <c r="BL45" s="456"/>
      <c r="BM45" s="456"/>
      <c r="BN45" s="424" t="s">
        <v>600</v>
      </c>
    </row>
    <row r="46" spans="1:71" x14ac:dyDescent="0.15">
      <c r="A46" s="255">
        <v>42</v>
      </c>
      <c r="B46" s="252" t="s">
        <v>53</v>
      </c>
      <c r="C46" s="243">
        <v>6252</v>
      </c>
      <c r="D46" s="243">
        <v>1025</v>
      </c>
      <c r="E46" s="243">
        <v>1878</v>
      </c>
      <c r="F46" s="243">
        <v>3309</v>
      </c>
      <c r="G46" s="243">
        <v>64919</v>
      </c>
      <c r="H46" s="243">
        <v>8612</v>
      </c>
      <c r="I46" s="243">
        <v>22506</v>
      </c>
      <c r="J46" s="243">
        <v>67692</v>
      </c>
      <c r="K46" s="243">
        <v>2156</v>
      </c>
      <c r="L46" s="243">
        <v>47200</v>
      </c>
      <c r="M46" s="243">
        <v>32522</v>
      </c>
      <c r="N46" s="243">
        <v>101006</v>
      </c>
      <c r="O46" s="243">
        <v>7092</v>
      </c>
      <c r="P46" s="243">
        <v>57494</v>
      </c>
      <c r="Q46" s="243">
        <v>102653</v>
      </c>
      <c r="R46" s="243">
        <v>53053</v>
      </c>
      <c r="S46" s="243">
        <v>25204</v>
      </c>
      <c r="T46" s="243">
        <v>34734</v>
      </c>
      <c r="U46" s="243">
        <v>125685</v>
      </c>
      <c r="V46" s="243">
        <v>6778</v>
      </c>
      <c r="W46" s="243">
        <v>19019</v>
      </c>
      <c r="X46" s="243">
        <v>40627</v>
      </c>
      <c r="Y46" s="243">
        <v>198610</v>
      </c>
      <c r="Z46" s="243">
        <v>63424</v>
      </c>
      <c r="AA46" s="243">
        <v>6330</v>
      </c>
      <c r="AB46" s="243">
        <v>19721</v>
      </c>
      <c r="AC46" s="243">
        <v>269061</v>
      </c>
      <c r="AD46" s="243">
        <v>78041</v>
      </c>
      <c r="AE46" s="243">
        <v>31112</v>
      </c>
      <c r="AF46" s="243">
        <v>169086</v>
      </c>
      <c r="AG46" s="243">
        <v>19762</v>
      </c>
      <c r="AH46" s="243">
        <v>88487</v>
      </c>
      <c r="AI46" s="243">
        <v>194957</v>
      </c>
      <c r="AJ46" s="243">
        <v>225346</v>
      </c>
      <c r="AK46" s="243">
        <v>14112</v>
      </c>
      <c r="AL46" s="243">
        <v>172325</v>
      </c>
      <c r="AM46" s="243">
        <v>126794</v>
      </c>
      <c r="AN46" s="243">
        <v>0</v>
      </c>
      <c r="AO46" s="243">
        <v>174</v>
      </c>
      <c r="AP46" s="244">
        <v>2508758</v>
      </c>
      <c r="AQ46" s="243"/>
      <c r="AR46" s="243"/>
      <c r="AS46" s="243"/>
      <c r="AT46" s="243"/>
      <c r="AU46" s="243"/>
      <c r="AV46" s="243"/>
      <c r="AW46" s="243"/>
      <c r="AX46" s="243"/>
      <c r="AY46" s="243"/>
      <c r="AZ46" s="243"/>
      <c r="BA46" s="243"/>
      <c r="BB46" s="243"/>
      <c r="BC46" s="243"/>
      <c r="BD46" s="243"/>
      <c r="BE46" s="245"/>
      <c r="BG46" s="425"/>
      <c r="BH46" s="425"/>
      <c r="BI46" s="247"/>
      <c r="BJ46" s="247"/>
      <c r="BK46" s="435"/>
      <c r="BL46" s="456"/>
      <c r="BM46" s="456"/>
    </row>
    <row r="47" spans="1:71" x14ac:dyDescent="0.15">
      <c r="A47" s="255">
        <v>43</v>
      </c>
      <c r="B47" s="252" t="s">
        <v>54</v>
      </c>
      <c r="C47" s="243">
        <v>10620</v>
      </c>
      <c r="D47" s="243">
        <v>1586</v>
      </c>
      <c r="E47" s="243">
        <v>1609</v>
      </c>
      <c r="F47" s="243">
        <v>532</v>
      </c>
      <c r="G47" s="243">
        <v>40074</v>
      </c>
      <c r="H47" s="243">
        <v>-632</v>
      </c>
      <c r="I47" s="243">
        <v>9949</v>
      </c>
      <c r="J47" s="243">
        <v>43224</v>
      </c>
      <c r="K47" s="243">
        <v>1791</v>
      </c>
      <c r="L47" s="243">
        <v>282</v>
      </c>
      <c r="M47" s="243">
        <v>15314</v>
      </c>
      <c r="N47" s="243">
        <v>196469</v>
      </c>
      <c r="O47" s="243">
        <v>6305</v>
      </c>
      <c r="P47" s="243">
        <v>6490</v>
      </c>
      <c r="Q47" s="243">
        <v>58882</v>
      </c>
      <c r="R47" s="243">
        <v>28503</v>
      </c>
      <c r="S47" s="243">
        <v>3082</v>
      </c>
      <c r="T47" s="243">
        <v>-7502</v>
      </c>
      <c r="U47" s="243">
        <v>-13240</v>
      </c>
      <c r="V47" s="243">
        <v>-1911</v>
      </c>
      <c r="W47" s="243">
        <v>1954</v>
      </c>
      <c r="X47" s="243">
        <v>5356</v>
      </c>
      <c r="Y47" s="243">
        <v>21037</v>
      </c>
      <c r="Z47" s="243">
        <v>43404</v>
      </c>
      <c r="AA47" s="243">
        <v>6117</v>
      </c>
      <c r="AB47" s="243">
        <v>1958</v>
      </c>
      <c r="AC47" s="243">
        <v>88860</v>
      </c>
      <c r="AD47" s="243">
        <v>62574</v>
      </c>
      <c r="AE47" s="243">
        <v>252771</v>
      </c>
      <c r="AF47" s="243">
        <v>34306</v>
      </c>
      <c r="AG47" s="243">
        <v>20089</v>
      </c>
      <c r="AH47" s="243">
        <v>0</v>
      </c>
      <c r="AI47" s="243">
        <v>8982</v>
      </c>
      <c r="AJ47" s="243">
        <v>19567</v>
      </c>
      <c r="AK47" s="243">
        <v>-161</v>
      </c>
      <c r="AL47" s="243">
        <v>44162</v>
      </c>
      <c r="AM47" s="243">
        <v>46239</v>
      </c>
      <c r="AN47" s="243">
        <v>0</v>
      </c>
      <c r="AO47" s="243">
        <v>4854</v>
      </c>
      <c r="AP47" s="244">
        <v>1063496</v>
      </c>
      <c r="AQ47" s="243"/>
      <c r="AR47" s="243"/>
      <c r="AS47" s="243"/>
      <c r="AT47" s="243"/>
      <c r="AU47" s="243"/>
      <c r="AV47" s="243"/>
      <c r="AW47" s="243"/>
      <c r="AX47" s="243"/>
      <c r="AY47" s="243"/>
      <c r="AZ47" s="243"/>
      <c r="BA47" s="243"/>
      <c r="BB47" s="243"/>
      <c r="BC47" s="243"/>
      <c r="BD47" s="243"/>
      <c r="BE47" s="245"/>
      <c r="BG47" s="425"/>
      <c r="BH47" s="425"/>
      <c r="BI47" s="247"/>
      <c r="BJ47" s="247"/>
      <c r="BK47" s="435"/>
      <c r="BL47" s="456"/>
      <c r="BM47" s="456"/>
    </row>
    <row r="48" spans="1:71" x14ac:dyDescent="0.15">
      <c r="A48" s="255">
        <v>44</v>
      </c>
      <c r="B48" s="252" t="s">
        <v>55</v>
      </c>
      <c r="C48" s="243">
        <v>8352</v>
      </c>
      <c r="D48" s="243">
        <v>250</v>
      </c>
      <c r="E48" s="243">
        <v>1468</v>
      </c>
      <c r="F48" s="243">
        <v>1041</v>
      </c>
      <c r="G48" s="243">
        <v>25247</v>
      </c>
      <c r="H48" s="243">
        <v>3989</v>
      </c>
      <c r="I48" s="243">
        <v>7378</v>
      </c>
      <c r="J48" s="243">
        <v>90632</v>
      </c>
      <c r="K48" s="243">
        <v>6047</v>
      </c>
      <c r="L48" s="243">
        <v>19336</v>
      </c>
      <c r="M48" s="243">
        <v>17514</v>
      </c>
      <c r="N48" s="243">
        <v>96447</v>
      </c>
      <c r="O48" s="243">
        <v>2124</v>
      </c>
      <c r="P48" s="243">
        <v>16787</v>
      </c>
      <c r="Q48" s="243">
        <v>55524</v>
      </c>
      <c r="R48" s="243">
        <v>25347</v>
      </c>
      <c r="S48" s="243">
        <v>17359</v>
      </c>
      <c r="T48" s="243">
        <v>33111</v>
      </c>
      <c r="U48" s="243">
        <v>99898</v>
      </c>
      <c r="V48" s="243">
        <v>7450</v>
      </c>
      <c r="W48" s="243">
        <v>10391</v>
      </c>
      <c r="X48" s="243">
        <v>14440</v>
      </c>
      <c r="Y48" s="243">
        <v>21136</v>
      </c>
      <c r="Z48" s="243">
        <v>158719</v>
      </c>
      <c r="AA48" s="243">
        <v>9723</v>
      </c>
      <c r="AB48" s="243">
        <v>3158</v>
      </c>
      <c r="AC48" s="243">
        <v>60158</v>
      </c>
      <c r="AD48" s="243">
        <v>18360</v>
      </c>
      <c r="AE48" s="243">
        <v>210621</v>
      </c>
      <c r="AF48" s="243">
        <v>53653</v>
      </c>
      <c r="AG48" s="243">
        <v>16113</v>
      </c>
      <c r="AH48" s="243">
        <v>87924</v>
      </c>
      <c r="AI48" s="243">
        <v>62469</v>
      </c>
      <c r="AJ48" s="243">
        <v>32882</v>
      </c>
      <c r="AK48" s="243">
        <v>1771</v>
      </c>
      <c r="AL48" s="243">
        <v>50686</v>
      </c>
      <c r="AM48" s="243">
        <v>43926</v>
      </c>
      <c r="AN48" s="243">
        <v>0</v>
      </c>
      <c r="AO48" s="243">
        <v>673</v>
      </c>
      <c r="AP48" s="244">
        <v>1392104</v>
      </c>
      <c r="AQ48" s="243"/>
      <c r="AR48" s="243"/>
      <c r="AS48" s="243"/>
      <c r="AT48" s="243"/>
      <c r="AU48" s="243"/>
      <c r="AV48" s="243"/>
      <c r="AW48" s="243"/>
      <c r="AX48" s="243"/>
      <c r="AY48" s="243"/>
      <c r="AZ48" s="243"/>
      <c r="BA48" s="243"/>
      <c r="BB48" s="243"/>
      <c r="BC48" s="243"/>
      <c r="BD48" s="243"/>
      <c r="BE48" s="245"/>
      <c r="BG48" s="425"/>
      <c r="BH48" s="425"/>
      <c r="BI48" s="247"/>
      <c r="BJ48" s="247"/>
      <c r="BK48" s="435"/>
      <c r="BL48" s="456"/>
      <c r="BM48" s="456"/>
    </row>
    <row r="49" spans="1:65" x14ac:dyDescent="0.15">
      <c r="A49" s="255">
        <v>45</v>
      </c>
      <c r="B49" s="252" t="s">
        <v>56</v>
      </c>
      <c r="C49" s="243">
        <v>2076</v>
      </c>
      <c r="D49" s="243">
        <v>95</v>
      </c>
      <c r="E49" s="243">
        <v>543</v>
      </c>
      <c r="F49" s="243">
        <v>685</v>
      </c>
      <c r="G49" s="243">
        <v>31588</v>
      </c>
      <c r="H49" s="243">
        <v>1553</v>
      </c>
      <c r="I49" s="243">
        <v>3444</v>
      </c>
      <c r="J49" s="243">
        <v>13854</v>
      </c>
      <c r="K49" s="243">
        <v>8784</v>
      </c>
      <c r="L49" s="243">
        <v>7616</v>
      </c>
      <c r="M49" s="243">
        <v>4665</v>
      </c>
      <c r="N49" s="243">
        <v>30747</v>
      </c>
      <c r="O49" s="243">
        <v>517</v>
      </c>
      <c r="P49" s="243">
        <v>5567</v>
      </c>
      <c r="Q49" s="243">
        <v>3426</v>
      </c>
      <c r="R49" s="243">
        <v>2401</v>
      </c>
      <c r="S49" s="243">
        <v>1896</v>
      </c>
      <c r="T49" s="243">
        <v>1394</v>
      </c>
      <c r="U49" s="243">
        <v>2536</v>
      </c>
      <c r="V49" s="243">
        <v>470</v>
      </c>
      <c r="W49" s="243">
        <v>1212</v>
      </c>
      <c r="X49" s="243">
        <v>4112</v>
      </c>
      <c r="Y49" s="243">
        <v>21250</v>
      </c>
      <c r="Z49" s="243">
        <v>24657</v>
      </c>
      <c r="AA49" s="243">
        <v>2062</v>
      </c>
      <c r="AB49" s="243">
        <v>761</v>
      </c>
      <c r="AC49" s="243">
        <v>27541</v>
      </c>
      <c r="AD49" s="243">
        <v>5121</v>
      </c>
      <c r="AE49" s="243">
        <v>30568</v>
      </c>
      <c r="AF49" s="243">
        <v>30387</v>
      </c>
      <c r="AG49" s="243">
        <v>3731</v>
      </c>
      <c r="AH49" s="243">
        <v>402</v>
      </c>
      <c r="AI49" s="243">
        <v>4599</v>
      </c>
      <c r="AJ49" s="243">
        <v>7576</v>
      </c>
      <c r="AK49" s="243">
        <v>996</v>
      </c>
      <c r="AL49" s="243">
        <v>23997</v>
      </c>
      <c r="AM49" s="243">
        <v>26966</v>
      </c>
      <c r="AN49" s="243">
        <v>0</v>
      </c>
      <c r="AO49" s="243">
        <v>240</v>
      </c>
      <c r="AP49" s="244">
        <v>340035</v>
      </c>
      <c r="AQ49" s="243"/>
      <c r="AR49" s="243"/>
      <c r="AS49" s="243"/>
      <c r="AT49" s="243"/>
      <c r="AU49" s="243"/>
      <c r="AV49" s="243"/>
      <c r="AW49" s="243"/>
      <c r="AX49" s="243"/>
      <c r="AY49" s="243"/>
      <c r="AZ49" s="243"/>
      <c r="BA49" s="243"/>
      <c r="BB49" s="243"/>
      <c r="BC49" s="243"/>
      <c r="BD49" s="243"/>
      <c r="BE49" s="245"/>
      <c r="BG49" s="456"/>
      <c r="BH49" s="456"/>
      <c r="BI49" s="456"/>
      <c r="BJ49" s="456"/>
      <c r="BK49" s="456"/>
      <c r="BL49" s="456"/>
      <c r="BM49" s="456"/>
    </row>
    <row r="50" spans="1:65" x14ac:dyDescent="0.15">
      <c r="A50" s="255">
        <v>46</v>
      </c>
      <c r="B50" s="252" t="s">
        <v>202</v>
      </c>
      <c r="C50" s="243">
        <v>-3629</v>
      </c>
      <c r="D50" s="243">
        <v>-163</v>
      </c>
      <c r="E50" s="243">
        <v>-9</v>
      </c>
      <c r="F50" s="243">
        <v>0</v>
      </c>
      <c r="G50" s="243">
        <v>-1766</v>
      </c>
      <c r="H50" s="243">
        <v>0</v>
      </c>
      <c r="I50" s="243">
        <v>0</v>
      </c>
      <c r="J50" s="243">
        <v>-2</v>
      </c>
      <c r="K50" s="243">
        <v>-140</v>
      </c>
      <c r="L50" s="243">
        <v>-2</v>
      </c>
      <c r="M50" s="243">
        <v>0</v>
      </c>
      <c r="N50" s="243">
        <v>-3</v>
      </c>
      <c r="O50" s="243">
        <v>0</v>
      </c>
      <c r="P50" s="243">
        <v>-2</v>
      </c>
      <c r="Q50" s="243">
        <v>-2</v>
      </c>
      <c r="R50" s="243">
        <v>-1</v>
      </c>
      <c r="S50" s="243">
        <v>-1</v>
      </c>
      <c r="T50" s="243">
        <v>-1</v>
      </c>
      <c r="U50" s="243">
        <v>-2</v>
      </c>
      <c r="V50" s="243">
        <v>0</v>
      </c>
      <c r="W50" s="243">
        <v>-1</v>
      </c>
      <c r="X50" s="243">
        <v>-2</v>
      </c>
      <c r="Y50" s="243">
        <v>-2447</v>
      </c>
      <c r="Z50" s="243">
        <v>-298</v>
      </c>
      <c r="AA50" s="243">
        <v>-2197</v>
      </c>
      <c r="AB50" s="243">
        <v>0</v>
      </c>
      <c r="AC50" s="243">
        <v>-320</v>
      </c>
      <c r="AD50" s="243">
        <v>-3750</v>
      </c>
      <c r="AE50" s="243">
        <v>-130</v>
      </c>
      <c r="AF50" s="243">
        <v>-1516</v>
      </c>
      <c r="AG50" s="243">
        <v>0</v>
      </c>
      <c r="AH50" s="243">
        <v>0</v>
      </c>
      <c r="AI50" s="243">
        <v>-1030</v>
      </c>
      <c r="AJ50" s="243">
        <v>-6800</v>
      </c>
      <c r="AK50" s="243">
        <v>-508</v>
      </c>
      <c r="AL50" s="243">
        <v>-23</v>
      </c>
      <c r="AM50" s="243">
        <v>-1</v>
      </c>
      <c r="AN50" s="243">
        <v>0</v>
      </c>
      <c r="AO50" s="243">
        <v>-70</v>
      </c>
      <c r="AP50" s="244">
        <v>-24816</v>
      </c>
      <c r="AQ50" s="243"/>
      <c r="AR50" s="243"/>
      <c r="AS50" s="243"/>
      <c r="AT50" s="243"/>
      <c r="AU50" s="243"/>
      <c r="AV50" s="243"/>
      <c r="AW50" s="243"/>
      <c r="AX50" s="243"/>
      <c r="AY50" s="243"/>
      <c r="AZ50" s="243"/>
      <c r="BA50" s="243"/>
      <c r="BB50" s="243"/>
      <c r="BC50" s="243"/>
      <c r="BD50" s="243"/>
      <c r="BE50" s="245"/>
      <c r="BG50" s="456"/>
      <c r="BH50" s="456"/>
      <c r="BI50" s="456"/>
      <c r="BJ50" s="456"/>
      <c r="BK50" s="456"/>
      <c r="BL50" s="456"/>
      <c r="BM50" s="456"/>
    </row>
    <row r="51" spans="1:65" x14ac:dyDescent="0.15">
      <c r="A51" s="257">
        <v>47</v>
      </c>
      <c r="B51" s="258" t="s">
        <v>58</v>
      </c>
      <c r="C51" s="259">
        <v>23856</v>
      </c>
      <c r="D51" s="259">
        <v>2826</v>
      </c>
      <c r="E51" s="259">
        <v>5782</v>
      </c>
      <c r="F51" s="259">
        <v>6278</v>
      </c>
      <c r="G51" s="259">
        <v>164706</v>
      </c>
      <c r="H51" s="259">
        <v>13938</v>
      </c>
      <c r="I51" s="259">
        <v>45983</v>
      </c>
      <c r="J51" s="259">
        <v>224458</v>
      </c>
      <c r="K51" s="259">
        <v>19261</v>
      </c>
      <c r="L51" s="259">
        <v>78198</v>
      </c>
      <c r="M51" s="259">
        <v>72593</v>
      </c>
      <c r="N51" s="259">
        <v>441722</v>
      </c>
      <c r="O51" s="259">
        <v>16484</v>
      </c>
      <c r="P51" s="259">
        <v>89328</v>
      </c>
      <c r="Q51" s="259">
        <v>228651</v>
      </c>
      <c r="R51" s="259">
        <v>112307</v>
      </c>
      <c r="S51" s="259">
        <v>49454</v>
      </c>
      <c r="T51" s="259">
        <v>63763</v>
      </c>
      <c r="U51" s="259">
        <v>224464</v>
      </c>
      <c r="V51" s="259">
        <v>13501</v>
      </c>
      <c r="W51" s="259">
        <v>33655</v>
      </c>
      <c r="X51" s="259">
        <v>67647</v>
      </c>
      <c r="Y51" s="259">
        <v>271902</v>
      </c>
      <c r="Z51" s="259">
        <v>297790</v>
      </c>
      <c r="AA51" s="259">
        <v>22668</v>
      </c>
      <c r="AB51" s="259">
        <v>26622</v>
      </c>
      <c r="AC51" s="259">
        <v>460218</v>
      </c>
      <c r="AD51" s="259">
        <v>167998</v>
      </c>
      <c r="AE51" s="259">
        <v>527041</v>
      </c>
      <c r="AF51" s="259">
        <v>294574</v>
      </c>
      <c r="AG51" s="259">
        <v>61497</v>
      </c>
      <c r="AH51" s="259">
        <v>179471</v>
      </c>
      <c r="AI51" s="259">
        <v>273512</v>
      </c>
      <c r="AJ51" s="259">
        <v>282791</v>
      </c>
      <c r="AK51" s="259">
        <v>17279</v>
      </c>
      <c r="AL51" s="259">
        <v>298385</v>
      </c>
      <c r="AM51" s="259">
        <v>253852</v>
      </c>
      <c r="AN51" s="259">
        <v>0</v>
      </c>
      <c r="AO51" s="259">
        <v>5929</v>
      </c>
      <c r="AP51" s="260">
        <v>5440384</v>
      </c>
      <c r="AQ51" s="243"/>
      <c r="AR51" s="243"/>
      <c r="AS51" s="243"/>
      <c r="AT51" s="243"/>
      <c r="AU51" s="243"/>
      <c r="AV51" s="243"/>
      <c r="AW51" s="243"/>
      <c r="AX51" s="243"/>
      <c r="AY51" s="243"/>
      <c r="AZ51" s="243"/>
      <c r="BA51" s="243"/>
      <c r="BB51" s="243"/>
      <c r="BC51" s="243"/>
      <c r="BD51" s="243"/>
      <c r="BE51" s="245"/>
    </row>
    <row r="52" spans="1:65" x14ac:dyDescent="0.15">
      <c r="A52" s="270">
        <v>48</v>
      </c>
      <c r="B52" s="271" t="s">
        <v>434</v>
      </c>
      <c r="C52" s="272">
        <v>52171</v>
      </c>
      <c r="D52" s="272">
        <v>4103</v>
      </c>
      <c r="E52" s="272">
        <v>10435</v>
      </c>
      <c r="F52" s="272">
        <v>9697</v>
      </c>
      <c r="G52" s="272">
        <v>472355</v>
      </c>
      <c r="H52" s="272">
        <v>35099</v>
      </c>
      <c r="I52" s="272">
        <v>137864</v>
      </c>
      <c r="J52" s="272">
        <v>707582</v>
      </c>
      <c r="K52" s="272">
        <v>64467</v>
      </c>
      <c r="L52" s="272">
        <v>215692</v>
      </c>
      <c r="M52" s="272">
        <v>150556</v>
      </c>
      <c r="N52" s="272">
        <v>1751293</v>
      </c>
      <c r="O52" s="272">
        <v>70851</v>
      </c>
      <c r="P52" s="272">
        <v>201517</v>
      </c>
      <c r="Q52" s="272">
        <v>526987</v>
      </c>
      <c r="R52" s="272">
        <v>245547</v>
      </c>
      <c r="S52" s="272">
        <v>120819</v>
      </c>
      <c r="T52" s="272">
        <v>176144</v>
      </c>
      <c r="U52" s="272">
        <v>639207</v>
      </c>
      <c r="V52" s="272">
        <v>39527</v>
      </c>
      <c r="W52" s="272">
        <v>152228</v>
      </c>
      <c r="X52" s="272">
        <v>159317</v>
      </c>
      <c r="Y52" s="272">
        <v>576011</v>
      </c>
      <c r="Z52" s="272">
        <v>897065</v>
      </c>
      <c r="AA52" s="272">
        <v>45033</v>
      </c>
      <c r="AB52" s="272">
        <v>38701</v>
      </c>
      <c r="AC52" s="272">
        <v>631935</v>
      </c>
      <c r="AD52" s="272">
        <v>247783</v>
      </c>
      <c r="AE52" s="272">
        <v>618090</v>
      </c>
      <c r="AF52" s="272">
        <v>427016</v>
      </c>
      <c r="AG52" s="272">
        <v>117519</v>
      </c>
      <c r="AH52" s="272">
        <v>251038</v>
      </c>
      <c r="AI52" s="272">
        <v>371068</v>
      </c>
      <c r="AJ52" s="272">
        <v>504296</v>
      </c>
      <c r="AK52" s="272">
        <v>28931</v>
      </c>
      <c r="AL52" s="272">
        <v>466554</v>
      </c>
      <c r="AM52" s="272">
        <v>468430</v>
      </c>
      <c r="AN52" s="272">
        <v>18201</v>
      </c>
      <c r="AO52" s="272">
        <v>18729</v>
      </c>
      <c r="AP52" s="273">
        <v>11669858</v>
      </c>
      <c r="AQ52" s="243"/>
      <c r="AR52" s="243"/>
      <c r="AS52" s="243"/>
      <c r="AT52" s="243"/>
      <c r="AU52" s="243"/>
      <c r="AV52" s="243"/>
      <c r="AW52" s="243"/>
      <c r="AX52" s="243"/>
      <c r="AY52" s="243"/>
      <c r="AZ52" s="243"/>
      <c r="BA52" s="243"/>
      <c r="BB52" s="243"/>
      <c r="BC52" s="243"/>
      <c r="BD52" s="243"/>
      <c r="BE52" s="245"/>
    </row>
    <row r="53" spans="1:65" x14ac:dyDescent="0.15">
      <c r="A53" s="424" t="s">
        <v>600</v>
      </c>
    </row>
    <row r="56" spans="1:65" x14ac:dyDescent="0.15">
      <c r="E56" s="457"/>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activeCell="A53" sqref="A53"/>
    </sheetView>
  </sheetViews>
  <sheetFormatPr defaultRowHeight="13.5" x14ac:dyDescent="0.15"/>
  <cols>
    <col min="1" max="1" width="3" style="275" customWidth="1"/>
    <col min="2" max="2" width="21" style="275" customWidth="1"/>
    <col min="3" max="53" width="9" style="275"/>
    <col min="54" max="54" width="10.375" style="275" customWidth="1"/>
    <col min="55" max="256" width="9" style="275"/>
    <col min="257" max="257" width="3" style="275" customWidth="1"/>
    <col min="258" max="258" width="21" style="275" customWidth="1"/>
    <col min="259" max="309" width="9" style="275"/>
    <col min="310" max="310" width="10.375" style="275" customWidth="1"/>
    <col min="311" max="512" width="9" style="275"/>
    <col min="513" max="513" width="3" style="275" customWidth="1"/>
    <col min="514" max="514" width="21" style="275" customWidth="1"/>
    <col min="515" max="565" width="9" style="275"/>
    <col min="566" max="566" width="10.375" style="275" customWidth="1"/>
    <col min="567" max="768" width="9" style="275"/>
    <col min="769" max="769" width="3" style="275" customWidth="1"/>
    <col min="770" max="770" width="21" style="275" customWidth="1"/>
    <col min="771" max="821" width="9" style="275"/>
    <col min="822" max="822" width="10.375" style="275" customWidth="1"/>
    <col min="823" max="1024" width="9" style="275"/>
    <col min="1025" max="1025" width="3" style="275" customWidth="1"/>
    <col min="1026" max="1026" width="21" style="275" customWidth="1"/>
    <col min="1027" max="1077" width="9" style="275"/>
    <col min="1078" max="1078" width="10.375" style="275" customWidth="1"/>
    <col min="1079" max="1280" width="9" style="275"/>
    <col min="1281" max="1281" width="3" style="275" customWidth="1"/>
    <col min="1282" max="1282" width="21" style="275" customWidth="1"/>
    <col min="1283" max="1333" width="9" style="275"/>
    <col min="1334" max="1334" width="10.375" style="275" customWidth="1"/>
    <col min="1335" max="1536" width="9" style="275"/>
    <col min="1537" max="1537" width="3" style="275" customWidth="1"/>
    <col min="1538" max="1538" width="21" style="275" customWidth="1"/>
    <col min="1539" max="1589" width="9" style="275"/>
    <col min="1590" max="1590" width="10.375" style="275" customWidth="1"/>
    <col min="1591" max="1792" width="9" style="275"/>
    <col min="1793" max="1793" width="3" style="275" customWidth="1"/>
    <col min="1794" max="1794" width="21" style="275" customWidth="1"/>
    <col min="1795" max="1845" width="9" style="275"/>
    <col min="1846" max="1846" width="10.375" style="275" customWidth="1"/>
    <col min="1847" max="2048" width="9" style="275"/>
    <col min="2049" max="2049" width="3" style="275" customWidth="1"/>
    <col min="2050" max="2050" width="21" style="275" customWidth="1"/>
    <col min="2051" max="2101" width="9" style="275"/>
    <col min="2102" max="2102" width="10.375" style="275" customWidth="1"/>
    <col min="2103" max="2304" width="9" style="275"/>
    <col min="2305" max="2305" width="3" style="275" customWidth="1"/>
    <col min="2306" max="2306" width="21" style="275" customWidth="1"/>
    <col min="2307" max="2357" width="9" style="275"/>
    <col min="2358" max="2358" width="10.375" style="275" customWidth="1"/>
    <col min="2359" max="2560" width="9" style="275"/>
    <col min="2561" max="2561" width="3" style="275" customWidth="1"/>
    <col min="2562" max="2562" width="21" style="275" customWidth="1"/>
    <col min="2563" max="2613" width="9" style="275"/>
    <col min="2614" max="2614" width="10.375" style="275" customWidth="1"/>
    <col min="2615" max="2816" width="9" style="275"/>
    <col min="2817" max="2817" width="3" style="275" customWidth="1"/>
    <col min="2818" max="2818" width="21" style="275" customWidth="1"/>
    <col min="2819" max="2869" width="9" style="275"/>
    <col min="2870" max="2870" width="10.375" style="275" customWidth="1"/>
    <col min="2871" max="3072" width="9" style="275"/>
    <col min="3073" max="3073" width="3" style="275" customWidth="1"/>
    <col min="3074" max="3074" width="21" style="275" customWidth="1"/>
    <col min="3075" max="3125" width="9" style="275"/>
    <col min="3126" max="3126" width="10.375" style="275" customWidth="1"/>
    <col min="3127" max="3328" width="9" style="275"/>
    <col min="3329" max="3329" width="3" style="275" customWidth="1"/>
    <col min="3330" max="3330" width="21" style="275" customWidth="1"/>
    <col min="3331" max="3381" width="9" style="275"/>
    <col min="3382" max="3382" width="10.375" style="275" customWidth="1"/>
    <col min="3383" max="3584" width="9" style="275"/>
    <col min="3585" max="3585" width="3" style="275" customWidth="1"/>
    <col min="3586" max="3586" width="21" style="275" customWidth="1"/>
    <col min="3587" max="3637" width="9" style="275"/>
    <col min="3638" max="3638" width="10.375" style="275" customWidth="1"/>
    <col min="3639" max="3840" width="9" style="275"/>
    <col min="3841" max="3841" width="3" style="275" customWidth="1"/>
    <col min="3842" max="3842" width="21" style="275" customWidth="1"/>
    <col min="3843" max="3893" width="9" style="275"/>
    <col min="3894" max="3894" width="10.375" style="275" customWidth="1"/>
    <col min="3895" max="4096" width="9" style="275"/>
    <col min="4097" max="4097" width="3" style="275" customWidth="1"/>
    <col min="4098" max="4098" width="21" style="275" customWidth="1"/>
    <col min="4099" max="4149" width="9" style="275"/>
    <col min="4150" max="4150" width="10.375" style="275" customWidth="1"/>
    <col min="4151" max="4352" width="9" style="275"/>
    <col min="4353" max="4353" width="3" style="275" customWidth="1"/>
    <col min="4354" max="4354" width="21" style="275" customWidth="1"/>
    <col min="4355" max="4405" width="9" style="275"/>
    <col min="4406" max="4406" width="10.375" style="275" customWidth="1"/>
    <col min="4407" max="4608" width="9" style="275"/>
    <col min="4609" max="4609" width="3" style="275" customWidth="1"/>
    <col min="4610" max="4610" width="21" style="275" customWidth="1"/>
    <col min="4611" max="4661" width="9" style="275"/>
    <col min="4662" max="4662" width="10.375" style="275" customWidth="1"/>
    <col min="4663" max="4864" width="9" style="275"/>
    <col min="4865" max="4865" width="3" style="275" customWidth="1"/>
    <col min="4866" max="4866" width="21" style="275" customWidth="1"/>
    <col min="4867" max="4917" width="9" style="275"/>
    <col min="4918" max="4918" width="10.375" style="275" customWidth="1"/>
    <col min="4919" max="5120" width="9" style="275"/>
    <col min="5121" max="5121" width="3" style="275" customWidth="1"/>
    <col min="5122" max="5122" width="21" style="275" customWidth="1"/>
    <col min="5123" max="5173" width="9" style="275"/>
    <col min="5174" max="5174" width="10.375" style="275" customWidth="1"/>
    <col min="5175" max="5376" width="9" style="275"/>
    <col min="5377" max="5377" width="3" style="275" customWidth="1"/>
    <col min="5378" max="5378" width="21" style="275" customWidth="1"/>
    <col min="5379" max="5429" width="9" style="275"/>
    <col min="5430" max="5430" width="10.375" style="275" customWidth="1"/>
    <col min="5431" max="5632" width="9" style="275"/>
    <col min="5633" max="5633" width="3" style="275" customWidth="1"/>
    <col min="5634" max="5634" width="21" style="275" customWidth="1"/>
    <col min="5635" max="5685" width="9" style="275"/>
    <col min="5686" max="5686" width="10.375" style="275" customWidth="1"/>
    <col min="5687" max="5888" width="9" style="275"/>
    <col min="5889" max="5889" width="3" style="275" customWidth="1"/>
    <col min="5890" max="5890" width="21" style="275" customWidth="1"/>
    <col min="5891" max="5941" width="9" style="275"/>
    <col min="5942" max="5942" width="10.375" style="275" customWidth="1"/>
    <col min="5943" max="6144" width="9" style="275"/>
    <col min="6145" max="6145" width="3" style="275" customWidth="1"/>
    <col min="6146" max="6146" width="21" style="275" customWidth="1"/>
    <col min="6147" max="6197" width="9" style="275"/>
    <col min="6198" max="6198" width="10.375" style="275" customWidth="1"/>
    <col min="6199" max="6400" width="9" style="275"/>
    <col min="6401" max="6401" width="3" style="275" customWidth="1"/>
    <col min="6402" max="6402" width="21" style="275" customWidth="1"/>
    <col min="6403" max="6453" width="9" style="275"/>
    <col min="6454" max="6454" width="10.375" style="275" customWidth="1"/>
    <col min="6455" max="6656" width="9" style="275"/>
    <col min="6657" max="6657" width="3" style="275" customWidth="1"/>
    <col min="6658" max="6658" width="21" style="275" customWidth="1"/>
    <col min="6659" max="6709" width="9" style="275"/>
    <col min="6710" max="6710" width="10.375" style="275" customWidth="1"/>
    <col min="6711" max="6912" width="9" style="275"/>
    <col min="6913" max="6913" width="3" style="275" customWidth="1"/>
    <col min="6914" max="6914" width="21" style="275" customWidth="1"/>
    <col min="6915" max="6965" width="9" style="275"/>
    <col min="6966" max="6966" width="10.375" style="275" customWidth="1"/>
    <col min="6967" max="7168" width="9" style="275"/>
    <col min="7169" max="7169" width="3" style="275" customWidth="1"/>
    <col min="7170" max="7170" width="21" style="275" customWidth="1"/>
    <col min="7171" max="7221" width="9" style="275"/>
    <col min="7222" max="7222" width="10.375" style="275" customWidth="1"/>
    <col min="7223" max="7424" width="9" style="275"/>
    <col min="7425" max="7425" width="3" style="275" customWidth="1"/>
    <col min="7426" max="7426" width="21" style="275" customWidth="1"/>
    <col min="7427" max="7477" width="9" style="275"/>
    <col min="7478" max="7478" width="10.375" style="275" customWidth="1"/>
    <col min="7479" max="7680" width="9" style="275"/>
    <col min="7681" max="7681" width="3" style="275" customWidth="1"/>
    <col min="7682" max="7682" width="21" style="275" customWidth="1"/>
    <col min="7683" max="7733" width="9" style="275"/>
    <col min="7734" max="7734" width="10.375" style="275" customWidth="1"/>
    <col min="7735" max="7936" width="9" style="275"/>
    <col min="7937" max="7937" width="3" style="275" customWidth="1"/>
    <col min="7938" max="7938" width="21" style="275" customWidth="1"/>
    <col min="7939" max="7989" width="9" style="275"/>
    <col min="7990" max="7990" width="10.375" style="275" customWidth="1"/>
    <col min="7991" max="8192" width="9" style="275"/>
    <col min="8193" max="8193" width="3" style="275" customWidth="1"/>
    <col min="8194" max="8194" width="21" style="275" customWidth="1"/>
    <col min="8195" max="8245" width="9" style="275"/>
    <col min="8246" max="8246" width="10.375" style="275" customWidth="1"/>
    <col min="8247" max="8448" width="9" style="275"/>
    <col min="8449" max="8449" width="3" style="275" customWidth="1"/>
    <col min="8450" max="8450" width="21" style="275" customWidth="1"/>
    <col min="8451" max="8501" width="9" style="275"/>
    <col min="8502" max="8502" width="10.375" style="275" customWidth="1"/>
    <col min="8503" max="8704" width="9" style="275"/>
    <col min="8705" max="8705" width="3" style="275" customWidth="1"/>
    <col min="8706" max="8706" width="21" style="275" customWidth="1"/>
    <col min="8707" max="8757" width="9" style="275"/>
    <col min="8758" max="8758" width="10.375" style="275" customWidth="1"/>
    <col min="8759" max="8960" width="9" style="275"/>
    <col min="8961" max="8961" width="3" style="275" customWidth="1"/>
    <col min="8962" max="8962" width="21" style="275" customWidth="1"/>
    <col min="8963" max="9013" width="9" style="275"/>
    <col min="9014" max="9014" width="10.375" style="275" customWidth="1"/>
    <col min="9015" max="9216" width="9" style="275"/>
    <col min="9217" max="9217" width="3" style="275" customWidth="1"/>
    <col min="9218" max="9218" width="21" style="275" customWidth="1"/>
    <col min="9219" max="9269" width="9" style="275"/>
    <col min="9270" max="9270" width="10.375" style="275" customWidth="1"/>
    <col min="9271" max="9472" width="9" style="275"/>
    <col min="9473" max="9473" width="3" style="275" customWidth="1"/>
    <col min="9474" max="9474" width="21" style="275" customWidth="1"/>
    <col min="9475" max="9525" width="9" style="275"/>
    <col min="9526" max="9526" width="10.375" style="275" customWidth="1"/>
    <col min="9527" max="9728" width="9" style="275"/>
    <col min="9729" max="9729" width="3" style="275" customWidth="1"/>
    <col min="9730" max="9730" width="21" style="275" customWidth="1"/>
    <col min="9731" max="9781" width="9" style="275"/>
    <col min="9782" max="9782" width="10.375" style="275" customWidth="1"/>
    <col min="9783" max="9984" width="9" style="275"/>
    <col min="9985" max="9985" width="3" style="275" customWidth="1"/>
    <col min="9986" max="9986" width="21" style="275" customWidth="1"/>
    <col min="9987" max="10037" width="9" style="275"/>
    <col min="10038" max="10038" width="10.375" style="275" customWidth="1"/>
    <col min="10039" max="10240" width="9" style="275"/>
    <col min="10241" max="10241" width="3" style="275" customWidth="1"/>
    <col min="10242" max="10242" width="21" style="275" customWidth="1"/>
    <col min="10243" max="10293" width="9" style="275"/>
    <col min="10294" max="10294" width="10.375" style="275" customWidth="1"/>
    <col min="10295" max="10496" width="9" style="275"/>
    <col min="10497" max="10497" width="3" style="275" customWidth="1"/>
    <col min="10498" max="10498" width="21" style="275" customWidth="1"/>
    <col min="10499" max="10549" width="9" style="275"/>
    <col min="10550" max="10550" width="10.375" style="275" customWidth="1"/>
    <col min="10551" max="10752" width="9" style="275"/>
    <col min="10753" max="10753" width="3" style="275" customWidth="1"/>
    <col min="10754" max="10754" width="21" style="275" customWidth="1"/>
    <col min="10755" max="10805" width="9" style="275"/>
    <col min="10806" max="10806" width="10.375" style="275" customWidth="1"/>
    <col min="10807" max="11008" width="9" style="275"/>
    <col min="11009" max="11009" width="3" style="275" customWidth="1"/>
    <col min="11010" max="11010" width="21" style="275" customWidth="1"/>
    <col min="11011" max="11061" width="9" style="275"/>
    <col min="11062" max="11062" width="10.375" style="275" customWidth="1"/>
    <col min="11063" max="11264" width="9" style="275"/>
    <col min="11265" max="11265" width="3" style="275" customWidth="1"/>
    <col min="11266" max="11266" width="21" style="275" customWidth="1"/>
    <col min="11267" max="11317" width="9" style="275"/>
    <col min="11318" max="11318" width="10.375" style="275" customWidth="1"/>
    <col min="11319" max="11520" width="9" style="275"/>
    <col min="11521" max="11521" width="3" style="275" customWidth="1"/>
    <col min="11522" max="11522" width="21" style="275" customWidth="1"/>
    <col min="11523" max="11573" width="9" style="275"/>
    <col min="11574" max="11574" width="10.375" style="275" customWidth="1"/>
    <col min="11575" max="11776" width="9" style="275"/>
    <col min="11777" max="11777" width="3" style="275" customWidth="1"/>
    <col min="11778" max="11778" width="21" style="275" customWidth="1"/>
    <col min="11779" max="11829" width="9" style="275"/>
    <col min="11830" max="11830" width="10.375" style="275" customWidth="1"/>
    <col min="11831" max="12032" width="9" style="275"/>
    <col min="12033" max="12033" width="3" style="275" customWidth="1"/>
    <col min="12034" max="12034" width="21" style="275" customWidth="1"/>
    <col min="12035" max="12085" width="9" style="275"/>
    <col min="12086" max="12086" width="10.375" style="275" customWidth="1"/>
    <col min="12087" max="12288" width="9" style="275"/>
    <col min="12289" max="12289" width="3" style="275" customWidth="1"/>
    <col min="12290" max="12290" width="21" style="275" customWidth="1"/>
    <col min="12291" max="12341" width="9" style="275"/>
    <col min="12342" max="12342" width="10.375" style="275" customWidth="1"/>
    <col min="12343" max="12544" width="9" style="275"/>
    <col min="12545" max="12545" width="3" style="275" customWidth="1"/>
    <col min="12546" max="12546" width="21" style="275" customWidth="1"/>
    <col min="12547" max="12597" width="9" style="275"/>
    <col min="12598" max="12598" width="10.375" style="275" customWidth="1"/>
    <col min="12599" max="12800" width="9" style="275"/>
    <col min="12801" max="12801" width="3" style="275" customWidth="1"/>
    <col min="12802" max="12802" width="21" style="275" customWidth="1"/>
    <col min="12803" max="12853" width="9" style="275"/>
    <col min="12854" max="12854" width="10.375" style="275" customWidth="1"/>
    <col min="12855" max="13056" width="9" style="275"/>
    <col min="13057" max="13057" width="3" style="275" customWidth="1"/>
    <col min="13058" max="13058" width="21" style="275" customWidth="1"/>
    <col min="13059" max="13109" width="9" style="275"/>
    <col min="13110" max="13110" width="10.375" style="275" customWidth="1"/>
    <col min="13111" max="13312" width="9" style="275"/>
    <col min="13313" max="13313" width="3" style="275" customWidth="1"/>
    <col min="13314" max="13314" width="21" style="275" customWidth="1"/>
    <col min="13315" max="13365" width="9" style="275"/>
    <col min="13366" max="13366" width="10.375" style="275" customWidth="1"/>
    <col min="13367" max="13568" width="9" style="275"/>
    <col min="13569" max="13569" width="3" style="275" customWidth="1"/>
    <col min="13570" max="13570" width="21" style="275" customWidth="1"/>
    <col min="13571" max="13621" width="9" style="275"/>
    <col min="13622" max="13622" width="10.375" style="275" customWidth="1"/>
    <col min="13623" max="13824" width="9" style="275"/>
    <col min="13825" max="13825" width="3" style="275" customWidth="1"/>
    <col min="13826" max="13826" width="21" style="275" customWidth="1"/>
    <col min="13827" max="13877" width="9" style="275"/>
    <col min="13878" max="13878" width="10.375" style="275" customWidth="1"/>
    <col min="13879" max="14080" width="9" style="275"/>
    <col min="14081" max="14081" width="3" style="275" customWidth="1"/>
    <col min="14082" max="14082" width="21" style="275" customWidth="1"/>
    <col min="14083" max="14133" width="9" style="275"/>
    <col min="14134" max="14134" width="10.375" style="275" customWidth="1"/>
    <col min="14135" max="14336" width="9" style="275"/>
    <col min="14337" max="14337" width="3" style="275" customWidth="1"/>
    <col min="14338" max="14338" width="21" style="275" customWidth="1"/>
    <col min="14339" max="14389" width="9" style="275"/>
    <col min="14390" max="14390" width="10.375" style="275" customWidth="1"/>
    <col min="14391" max="14592" width="9" style="275"/>
    <col min="14593" max="14593" width="3" style="275" customWidth="1"/>
    <col min="14594" max="14594" width="21" style="275" customWidth="1"/>
    <col min="14595" max="14645" width="9" style="275"/>
    <col min="14646" max="14646" width="10.375" style="275" customWidth="1"/>
    <col min="14647" max="14848" width="9" style="275"/>
    <col min="14849" max="14849" width="3" style="275" customWidth="1"/>
    <col min="14850" max="14850" width="21" style="275" customWidth="1"/>
    <col min="14851" max="14901" width="9" style="275"/>
    <col min="14902" max="14902" width="10.375" style="275" customWidth="1"/>
    <col min="14903" max="15104" width="9" style="275"/>
    <col min="15105" max="15105" width="3" style="275" customWidth="1"/>
    <col min="15106" max="15106" width="21" style="275" customWidth="1"/>
    <col min="15107" max="15157" width="9" style="275"/>
    <col min="15158" max="15158" width="10.375" style="275" customWidth="1"/>
    <col min="15159" max="15360" width="9" style="275"/>
    <col min="15361" max="15361" width="3" style="275" customWidth="1"/>
    <col min="15362" max="15362" width="21" style="275" customWidth="1"/>
    <col min="15363" max="15413" width="9" style="275"/>
    <col min="15414" max="15414" width="10.375" style="275" customWidth="1"/>
    <col min="15415" max="15616" width="9" style="275"/>
    <col min="15617" max="15617" width="3" style="275" customWidth="1"/>
    <col min="15618" max="15618" width="21" style="275" customWidth="1"/>
    <col min="15619" max="15669" width="9" style="275"/>
    <col min="15670" max="15670" width="10.375" style="275" customWidth="1"/>
    <col min="15671" max="15872" width="9" style="275"/>
    <col min="15873" max="15873" width="3" style="275" customWidth="1"/>
    <col min="15874" max="15874" width="21" style="275" customWidth="1"/>
    <col min="15875" max="15925" width="9" style="275"/>
    <col min="15926" max="15926" width="10.375" style="275" customWidth="1"/>
    <col min="15927" max="16128" width="9" style="275"/>
    <col min="16129" max="16129" width="3" style="275" customWidth="1"/>
    <col min="16130" max="16130" width="21" style="275" customWidth="1"/>
    <col min="16131" max="16181" width="9" style="275"/>
    <col min="16182" max="16182" width="10.375" style="275" customWidth="1"/>
    <col min="16183" max="16384" width="9" style="275"/>
  </cols>
  <sheetData>
    <row r="1" spans="1:56" x14ac:dyDescent="0.15">
      <c r="A1" s="423" t="s">
        <v>603</v>
      </c>
      <c r="B1" s="274"/>
      <c r="C1" s="274"/>
      <c r="D1" s="274"/>
      <c r="E1" s="274" t="s">
        <v>604</v>
      </c>
      <c r="F1" s="274"/>
      <c r="G1" s="458" t="s">
        <v>175</v>
      </c>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row>
    <row r="2" spans="1:56" x14ac:dyDescent="0.15">
      <c r="A2" s="276" t="s">
        <v>345</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row>
    <row r="3" spans="1:56" x14ac:dyDescent="0.15">
      <c r="A3" s="200" t="s">
        <v>1</v>
      </c>
      <c r="B3" s="222"/>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01">
        <v>40</v>
      </c>
      <c r="AQ3" s="232">
        <v>41</v>
      </c>
      <c r="AR3" s="232">
        <v>42</v>
      </c>
      <c r="AS3" s="232">
        <v>43</v>
      </c>
      <c r="AT3" s="232">
        <v>44</v>
      </c>
      <c r="AU3" s="232">
        <v>45</v>
      </c>
      <c r="AV3" s="232">
        <v>46</v>
      </c>
      <c r="AW3" s="231">
        <v>47</v>
      </c>
      <c r="AX3" s="232">
        <v>48</v>
      </c>
      <c r="AY3" s="233">
        <v>49</v>
      </c>
      <c r="AZ3" s="231">
        <v>50</v>
      </c>
      <c r="BA3" s="232">
        <v>51</v>
      </c>
      <c r="BB3" s="233">
        <v>52</v>
      </c>
      <c r="BC3" s="232">
        <v>53</v>
      </c>
      <c r="BD3" s="231">
        <v>54</v>
      </c>
    </row>
    <row r="4" spans="1:56" ht="38.25" x14ac:dyDescent="0.15">
      <c r="A4" s="223"/>
      <c r="B4" s="224"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77"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row>
    <row r="5" spans="1:56" x14ac:dyDescent="0.15">
      <c r="A5" s="241" t="s">
        <v>437</v>
      </c>
      <c r="B5" s="448" t="s">
        <v>438</v>
      </c>
      <c r="C5" s="401">
        <v>0.14109371106553451</v>
      </c>
      <c r="D5" s="401">
        <v>1.9497928345113332E-3</v>
      </c>
      <c r="E5" s="401">
        <v>0</v>
      </c>
      <c r="F5" s="401">
        <v>0</v>
      </c>
      <c r="G5" s="401">
        <v>0.18397180087010828</v>
      </c>
      <c r="H5" s="401">
        <v>8.5472520584632047E-3</v>
      </c>
      <c r="I5" s="401">
        <v>3.3366215980966748E-4</v>
      </c>
      <c r="J5" s="401">
        <v>1.3002026620236242E-3</v>
      </c>
      <c r="K5" s="401">
        <v>0</v>
      </c>
      <c r="L5" s="401">
        <v>9.7731951115479481E-3</v>
      </c>
      <c r="M5" s="401">
        <v>1.3948298307606472E-4</v>
      </c>
      <c r="N5" s="401">
        <v>0</v>
      </c>
      <c r="O5" s="401">
        <v>0</v>
      </c>
      <c r="P5" s="401">
        <v>0</v>
      </c>
      <c r="Q5" s="401">
        <v>0</v>
      </c>
      <c r="R5" s="401">
        <v>0</v>
      </c>
      <c r="S5" s="401">
        <v>0</v>
      </c>
      <c r="T5" s="401">
        <v>0</v>
      </c>
      <c r="U5" s="401">
        <v>0</v>
      </c>
      <c r="V5" s="401">
        <v>0</v>
      </c>
      <c r="W5" s="401">
        <v>0</v>
      </c>
      <c r="X5" s="401">
        <v>5.0026048695368357E-3</v>
      </c>
      <c r="Y5" s="401">
        <v>1.0694240214162577E-3</v>
      </c>
      <c r="Z5" s="401">
        <v>0</v>
      </c>
      <c r="AA5" s="401">
        <v>0</v>
      </c>
      <c r="AB5" s="401">
        <v>0</v>
      </c>
      <c r="AC5" s="401">
        <v>1.2343041610292198E-4</v>
      </c>
      <c r="AD5" s="401">
        <v>0</v>
      </c>
      <c r="AE5" s="401">
        <v>1.6178873626818102E-6</v>
      </c>
      <c r="AF5" s="401">
        <v>4.4494819866234518E-5</v>
      </c>
      <c r="AG5" s="401">
        <v>0</v>
      </c>
      <c r="AH5" s="401">
        <v>2.7884224699049548E-5</v>
      </c>
      <c r="AI5" s="401">
        <v>2.2206172453566463E-3</v>
      </c>
      <c r="AJ5" s="401">
        <v>1.6736202547710075E-3</v>
      </c>
      <c r="AK5" s="401">
        <v>2.2121599668176004E-3</v>
      </c>
      <c r="AL5" s="401">
        <v>4.2867492294568258E-6</v>
      </c>
      <c r="AM5" s="401">
        <v>1.8128642486604188E-2</v>
      </c>
      <c r="AN5" s="401">
        <v>0</v>
      </c>
      <c r="AO5" s="401">
        <v>0</v>
      </c>
      <c r="AP5" s="402">
        <v>9.3752640349179916E-3</v>
      </c>
      <c r="AQ5" s="401">
        <v>3.3020950580509557E-3</v>
      </c>
      <c r="AR5" s="401">
        <v>9.9318531954874535E-3</v>
      </c>
      <c r="AS5" s="401">
        <v>0</v>
      </c>
      <c r="AT5" s="401">
        <v>0</v>
      </c>
      <c r="AU5" s="401">
        <v>2.3221228729941304E-3</v>
      </c>
      <c r="AV5" s="401">
        <v>-4.1276262021711317E-5</v>
      </c>
      <c r="AW5" s="402">
        <v>6.3779170701200039E-3</v>
      </c>
      <c r="AX5" s="401">
        <v>1.2386804495411467E-2</v>
      </c>
      <c r="AY5" s="402">
        <v>4.2653770397296908E-3</v>
      </c>
      <c r="AZ5" s="402">
        <v>5.2417251693068359E-3</v>
      </c>
      <c r="BA5" s="401">
        <v>9.5440413543548992E-3</v>
      </c>
      <c r="BB5" s="402">
        <v>1.9139166950814912E-2</v>
      </c>
      <c r="BC5" s="401">
        <v>-1.0520764710726301E-2</v>
      </c>
      <c r="BD5" s="402">
        <v>4.470577105565466E-3</v>
      </c>
    </row>
    <row r="6" spans="1:56" x14ac:dyDescent="0.15">
      <c r="A6" s="241" t="s">
        <v>439</v>
      </c>
      <c r="B6" s="448" t="s">
        <v>440</v>
      </c>
      <c r="C6" s="401">
        <v>1.3417415805715819E-4</v>
      </c>
      <c r="D6" s="401">
        <v>0.13477942968559589</v>
      </c>
      <c r="E6" s="401">
        <v>9.5831336847149022E-5</v>
      </c>
      <c r="F6" s="401">
        <v>0</v>
      </c>
      <c r="G6" s="401">
        <v>4.1070804797239366E-4</v>
      </c>
      <c r="H6" s="401">
        <v>0</v>
      </c>
      <c r="I6" s="401">
        <v>2.4814309754540707E-2</v>
      </c>
      <c r="J6" s="401">
        <v>2.1622935574958096E-4</v>
      </c>
      <c r="K6" s="401">
        <v>0</v>
      </c>
      <c r="L6" s="401">
        <v>0</v>
      </c>
      <c r="M6" s="401">
        <v>0</v>
      </c>
      <c r="N6" s="401">
        <v>0</v>
      </c>
      <c r="O6" s="401">
        <v>0</v>
      </c>
      <c r="P6" s="401">
        <v>0</v>
      </c>
      <c r="Q6" s="401">
        <v>0</v>
      </c>
      <c r="R6" s="401">
        <v>0</v>
      </c>
      <c r="S6" s="401">
        <v>0</v>
      </c>
      <c r="T6" s="401">
        <v>0</v>
      </c>
      <c r="U6" s="401">
        <v>0</v>
      </c>
      <c r="V6" s="401">
        <v>0</v>
      </c>
      <c r="W6" s="401">
        <v>0</v>
      </c>
      <c r="X6" s="401">
        <v>9.2268872750553928E-4</v>
      </c>
      <c r="Y6" s="401">
        <v>3.8193715050580634E-5</v>
      </c>
      <c r="Z6" s="401">
        <v>0</v>
      </c>
      <c r="AA6" s="401">
        <v>0</v>
      </c>
      <c r="AB6" s="401">
        <v>0</v>
      </c>
      <c r="AC6" s="401">
        <v>0</v>
      </c>
      <c r="AD6" s="401">
        <v>0</v>
      </c>
      <c r="AE6" s="401">
        <v>0</v>
      </c>
      <c r="AF6" s="401">
        <v>0</v>
      </c>
      <c r="AG6" s="401">
        <v>0</v>
      </c>
      <c r="AH6" s="401">
        <v>0</v>
      </c>
      <c r="AI6" s="401">
        <v>4.581370530468809E-5</v>
      </c>
      <c r="AJ6" s="401">
        <v>1.784666148452496E-5</v>
      </c>
      <c r="AK6" s="401">
        <v>0</v>
      </c>
      <c r="AL6" s="401">
        <v>0</v>
      </c>
      <c r="AM6" s="401">
        <v>1.0759345046218219E-3</v>
      </c>
      <c r="AN6" s="401">
        <v>0</v>
      </c>
      <c r="AO6" s="401">
        <v>0</v>
      </c>
      <c r="AP6" s="402">
        <v>4.3085357165442803E-4</v>
      </c>
      <c r="AQ6" s="401">
        <v>2.0521494711051136E-4</v>
      </c>
      <c r="AR6" s="401">
        <v>5.1224917855464795E-4</v>
      </c>
      <c r="AS6" s="401">
        <v>0</v>
      </c>
      <c r="AT6" s="401">
        <v>0</v>
      </c>
      <c r="AU6" s="401">
        <v>0</v>
      </c>
      <c r="AV6" s="401">
        <v>8.0860197300532469E-2</v>
      </c>
      <c r="AW6" s="402">
        <v>6.6844670651630244E-4</v>
      </c>
      <c r="AX6" s="401">
        <v>7.4295127671196589E-4</v>
      </c>
      <c r="AY6" s="402">
        <v>7.5904366903133862E-5</v>
      </c>
      <c r="AZ6" s="402">
        <v>3.4975839885238594E-4</v>
      </c>
      <c r="BA6" s="401">
        <v>5.0946321332557111E-4</v>
      </c>
      <c r="BB6" s="402">
        <v>8.0803981792039784E-4</v>
      </c>
      <c r="BC6" s="401">
        <v>-1.7002476295790886E-4</v>
      </c>
      <c r="BD6" s="402">
        <v>3.5158953947854378E-4</v>
      </c>
    </row>
    <row r="7" spans="1:56" x14ac:dyDescent="0.15">
      <c r="A7" s="241" t="s">
        <v>441</v>
      </c>
      <c r="B7" s="448" t="s">
        <v>247</v>
      </c>
      <c r="C7" s="401">
        <v>0</v>
      </c>
      <c r="D7" s="401">
        <v>0</v>
      </c>
      <c r="E7" s="401">
        <v>4.3794920939147101E-2</v>
      </c>
      <c r="F7" s="401">
        <v>0</v>
      </c>
      <c r="G7" s="401">
        <v>3.2026759534672017E-2</v>
      </c>
      <c r="H7" s="401">
        <v>0</v>
      </c>
      <c r="I7" s="401">
        <v>0</v>
      </c>
      <c r="J7" s="401">
        <v>3.815812160286723E-5</v>
      </c>
      <c r="K7" s="401">
        <v>0</v>
      </c>
      <c r="L7" s="401">
        <v>0</v>
      </c>
      <c r="M7" s="401">
        <v>0</v>
      </c>
      <c r="N7" s="401">
        <v>0</v>
      </c>
      <c r="O7" s="401">
        <v>0</v>
      </c>
      <c r="P7" s="401">
        <v>0</v>
      </c>
      <c r="Q7" s="401">
        <v>0</v>
      </c>
      <c r="R7" s="401">
        <v>0</v>
      </c>
      <c r="S7" s="401">
        <v>0</v>
      </c>
      <c r="T7" s="401">
        <v>0</v>
      </c>
      <c r="U7" s="401">
        <v>0</v>
      </c>
      <c r="V7" s="401">
        <v>0</v>
      </c>
      <c r="W7" s="401">
        <v>0</v>
      </c>
      <c r="X7" s="401">
        <v>6.509035445056083E-3</v>
      </c>
      <c r="Y7" s="401">
        <v>0</v>
      </c>
      <c r="Z7" s="401">
        <v>0</v>
      </c>
      <c r="AA7" s="401">
        <v>0</v>
      </c>
      <c r="AB7" s="401">
        <v>0</v>
      </c>
      <c r="AC7" s="401">
        <v>0</v>
      </c>
      <c r="AD7" s="401">
        <v>0</v>
      </c>
      <c r="AE7" s="401">
        <v>0</v>
      </c>
      <c r="AF7" s="401">
        <v>2.3418326245386591E-6</v>
      </c>
      <c r="AG7" s="401">
        <v>0</v>
      </c>
      <c r="AH7" s="401">
        <v>3.9834606712927924E-6</v>
      </c>
      <c r="AI7" s="401">
        <v>4.8508629146140327E-5</v>
      </c>
      <c r="AJ7" s="401">
        <v>3.7279692878785473E-4</v>
      </c>
      <c r="AK7" s="401">
        <v>0</v>
      </c>
      <c r="AL7" s="401">
        <v>0</v>
      </c>
      <c r="AM7" s="401">
        <v>3.8106013705356189E-3</v>
      </c>
      <c r="AN7" s="401">
        <v>0</v>
      </c>
      <c r="AO7" s="401">
        <v>0</v>
      </c>
      <c r="AP7" s="402">
        <v>1.5974487435922529E-3</v>
      </c>
      <c r="AQ7" s="401">
        <v>1.0633865441181042E-3</v>
      </c>
      <c r="AR7" s="401">
        <v>1.1645238378928864E-3</v>
      </c>
      <c r="AS7" s="401">
        <v>0</v>
      </c>
      <c r="AT7" s="401">
        <v>0</v>
      </c>
      <c r="AU7" s="401">
        <v>0</v>
      </c>
      <c r="AV7" s="401">
        <v>2.6004045073678129E-3</v>
      </c>
      <c r="AW7" s="402">
        <v>7.1932096101280391E-4</v>
      </c>
      <c r="AX7" s="401">
        <v>1.9405559638505695E-3</v>
      </c>
      <c r="AY7" s="402">
        <v>3.5950486012138294E-4</v>
      </c>
      <c r="AZ7" s="402">
        <v>5.2580030164831721E-4</v>
      </c>
      <c r="BA7" s="401">
        <v>1.3871367741410397E-3</v>
      </c>
      <c r="BB7" s="402">
        <v>2.3194275720169943E-3</v>
      </c>
      <c r="BC7" s="401">
        <v>-1.508533221184387E-3</v>
      </c>
      <c r="BD7" s="402">
        <v>8.9418397378956971E-4</v>
      </c>
    </row>
    <row r="8" spans="1:56" x14ac:dyDescent="0.15">
      <c r="A8" s="241" t="s">
        <v>442</v>
      </c>
      <c r="B8" s="448" t="s">
        <v>27</v>
      </c>
      <c r="C8" s="401">
        <v>0</v>
      </c>
      <c r="D8" s="401">
        <v>4.874482086278333E-4</v>
      </c>
      <c r="E8" s="401">
        <v>0</v>
      </c>
      <c r="F8" s="401">
        <v>1.9593688769722595E-3</v>
      </c>
      <c r="G8" s="401">
        <v>2.9850430290777064E-4</v>
      </c>
      <c r="H8" s="401">
        <v>3.7038092253340553E-4</v>
      </c>
      <c r="I8" s="401">
        <v>5.6722567167643472E-3</v>
      </c>
      <c r="J8" s="401">
        <v>5.3492033432167583E-3</v>
      </c>
      <c r="K8" s="401">
        <v>0.58817689670684226</v>
      </c>
      <c r="L8" s="401">
        <v>1.019972924355099E-4</v>
      </c>
      <c r="M8" s="401">
        <v>6.8804962937378783E-2</v>
      </c>
      <c r="N8" s="401">
        <v>5.1529926745553144E-2</v>
      </c>
      <c r="O8" s="401">
        <v>0.14857941313460643</v>
      </c>
      <c r="P8" s="401">
        <v>2.6796746676459061E-4</v>
      </c>
      <c r="Q8" s="401">
        <v>6.2620140534776003E-5</v>
      </c>
      <c r="R8" s="401">
        <v>5.2943021091685098E-5</v>
      </c>
      <c r="S8" s="401">
        <v>4.1384219369470033E-5</v>
      </c>
      <c r="T8" s="401">
        <v>1.703151966572804E-4</v>
      </c>
      <c r="U8" s="401">
        <v>4.5368714673024546E-5</v>
      </c>
      <c r="V8" s="401">
        <v>0</v>
      </c>
      <c r="W8" s="401">
        <v>1.0510549964526894E-4</v>
      </c>
      <c r="X8" s="401">
        <v>6.2140261240168975E-4</v>
      </c>
      <c r="Y8" s="401">
        <v>6.6578589644989417E-3</v>
      </c>
      <c r="Z8" s="401">
        <v>0.34136768238644916</v>
      </c>
      <c r="AA8" s="401">
        <v>0</v>
      </c>
      <c r="AB8" s="401">
        <v>0</v>
      </c>
      <c r="AC8" s="401">
        <v>1.5824412320887434E-6</v>
      </c>
      <c r="AD8" s="401">
        <v>0</v>
      </c>
      <c r="AE8" s="401">
        <v>0</v>
      </c>
      <c r="AF8" s="401">
        <v>4.6836652490773182E-6</v>
      </c>
      <c r="AG8" s="401">
        <v>0</v>
      </c>
      <c r="AH8" s="401">
        <v>7.9669213425855848E-6</v>
      </c>
      <c r="AI8" s="401">
        <v>3.503400993887913E-5</v>
      </c>
      <c r="AJ8" s="401">
        <v>5.9488871615083208E-6</v>
      </c>
      <c r="AK8" s="401">
        <v>3.4564999481525006E-5</v>
      </c>
      <c r="AL8" s="401">
        <v>4.2867492294568258E-6</v>
      </c>
      <c r="AM8" s="401">
        <v>1.7078325470187647E-5</v>
      </c>
      <c r="AN8" s="401">
        <v>0</v>
      </c>
      <c r="AO8" s="401">
        <v>1.6017940092904052E-4</v>
      </c>
      <c r="AP8" s="402">
        <v>3.9776833616998596E-2</v>
      </c>
      <c r="AQ8" s="401">
        <v>-3.4824354661177687E-4</v>
      </c>
      <c r="AR8" s="401">
        <v>-1.9911880294914216E-5</v>
      </c>
      <c r="AS8" s="401">
        <v>0</v>
      </c>
      <c r="AT8" s="401">
        <v>0</v>
      </c>
      <c r="AU8" s="401">
        <v>-5.8681805454725313E-5</v>
      </c>
      <c r="AV8" s="401">
        <v>-1.3373508895034466E-2</v>
      </c>
      <c r="AW8" s="402">
        <v>-9.5412521253511817E-5</v>
      </c>
      <c r="AX8" s="401">
        <v>3.9987250386912469E-2</v>
      </c>
      <c r="AY8" s="402">
        <v>5.5455025861930914E-4</v>
      </c>
      <c r="AZ8" s="402">
        <v>2.5415834400723734E-4</v>
      </c>
      <c r="BA8" s="401">
        <v>2.6184525793389882E-2</v>
      </c>
      <c r="BB8" s="402">
        <v>7.4134168966862909E-2</v>
      </c>
      <c r="BC8" s="401">
        <v>-8.3540610368679852E-2</v>
      </c>
      <c r="BD8" s="402">
        <v>8.3094412974005335E-4</v>
      </c>
    </row>
    <row r="9" spans="1:56" x14ac:dyDescent="0.15">
      <c r="A9" s="241" t="s">
        <v>443</v>
      </c>
      <c r="B9" s="448" t="s">
        <v>188</v>
      </c>
      <c r="C9" s="401">
        <v>0.13198903605451304</v>
      </c>
      <c r="D9" s="401">
        <v>2.9490616621983913E-2</v>
      </c>
      <c r="E9" s="401">
        <v>0.10531863919501677</v>
      </c>
      <c r="F9" s="401">
        <v>0</v>
      </c>
      <c r="G9" s="401">
        <v>0.19689640207047665</v>
      </c>
      <c r="H9" s="401">
        <v>2.3932305763696973E-3</v>
      </c>
      <c r="I9" s="401">
        <v>1.9802123832182439E-3</v>
      </c>
      <c r="J9" s="401">
        <v>7.4577928777159394E-3</v>
      </c>
      <c r="K9" s="401">
        <v>0</v>
      </c>
      <c r="L9" s="401">
        <v>9.2724811305009002E-6</v>
      </c>
      <c r="M9" s="401">
        <v>4.9151146417279951E-4</v>
      </c>
      <c r="N9" s="401">
        <v>1.1420133581302499E-6</v>
      </c>
      <c r="O9" s="401">
        <v>0</v>
      </c>
      <c r="P9" s="401">
        <v>0</v>
      </c>
      <c r="Q9" s="401">
        <v>0</v>
      </c>
      <c r="R9" s="401">
        <v>0</v>
      </c>
      <c r="S9" s="401">
        <v>0</v>
      </c>
      <c r="T9" s="401">
        <v>0</v>
      </c>
      <c r="U9" s="401">
        <v>0</v>
      </c>
      <c r="V9" s="401">
        <v>0</v>
      </c>
      <c r="W9" s="401">
        <v>0</v>
      </c>
      <c r="X9" s="401">
        <v>1.2032614221959993E-2</v>
      </c>
      <c r="Y9" s="401">
        <v>2.0832935482134888E-5</v>
      </c>
      <c r="Z9" s="401">
        <v>0</v>
      </c>
      <c r="AA9" s="401">
        <v>0</v>
      </c>
      <c r="AB9" s="401">
        <v>0</v>
      </c>
      <c r="AC9" s="401">
        <v>1.4874947581634186E-4</v>
      </c>
      <c r="AD9" s="401">
        <v>0</v>
      </c>
      <c r="AE9" s="401">
        <v>0</v>
      </c>
      <c r="AF9" s="401">
        <v>1.9437210783670869E-4</v>
      </c>
      <c r="AG9" s="401">
        <v>0</v>
      </c>
      <c r="AH9" s="401">
        <v>3.1867685370342338E-4</v>
      </c>
      <c r="AI9" s="401">
        <v>6.1552060538769176E-3</v>
      </c>
      <c r="AJ9" s="401">
        <v>6.1808937608071454E-3</v>
      </c>
      <c r="AK9" s="401">
        <v>1.5899899761501503E-3</v>
      </c>
      <c r="AL9" s="401">
        <v>6.4301238441852386E-6</v>
      </c>
      <c r="AM9" s="401">
        <v>0.13629144162414875</v>
      </c>
      <c r="AN9" s="401">
        <v>0</v>
      </c>
      <c r="AO9" s="401">
        <v>2.3492978802925942E-3</v>
      </c>
      <c r="AP9" s="402">
        <v>1.5282619548584052E-2</v>
      </c>
      <c r="AQ9" s="401">
        <v>5.961183281822309E-2</v>
      </c>
      <c r="AR9" s="401">
        <v>7.6503049889858399E-2</v>
      </c>
      <c r="AS9" s="401">
        <v>0</v>
      </c>
      <c r="AT9" s="401">
        <v>0</v>
      </c>
      <c r="AU9" s="401">
        <v>0</v>
      </c>
      <c r="AV9" s="401">
        <v>-1.8698146695835225E-2</v>
      </c>
      <c r="AW9" s="402">
        <v>4.6092819984152579E-2</v>
      </c>
      <c r="AX9" s="401">
        <v>3.6711020671034628E-2</v>
      </c>
      <c r="AY9" s="402">
        <v>5.6359472832962353E-2</v>
      </c>
      <c r="AZ9" s="402">
        <v>5.1614555737071258E-2</v>
      </c>
      <c r="BA9" s="401">
        <v>4.358861649880557E-2</v>
      </c>
      <c r="BB9" s="402">
        <v>4.9474368964010626E-2</v>
      </c>
      <c r="BC9" s="401">
        <v>5.404195733242359E-2</v>
      </c>
      <c r="BD9" s="402">
        <v>4.0476499371286265E-2</v>
      </c>
    </row>
    <row r="10" spans="1:56" x14ac:dyDescent="0.15">
      <c r="A10" s="251" t="s">
        <v>444</v>
      </c>
      <c r="B10" s="452" t="s">
        <v>28</v>
      </c>
      <c r="C10" s="401">
        <v>4.2169021103678293E-3</v>
      </c>
      <c r="D10" s="401">
        <v>1.9497928345113332E-3</v>
      </c>
      <c r="E10" s="401">
        <v>2.1945376137997127E-2</v>
      </c>
      <c r="F10" s="401">
        <v>4.9499845312983397E-3</v>
      </c>
      <c r="G10" s="401">
        <v>1.0818134665664596E-3</v>
      </c>
      <c r="H10" s="401">
        <v>0.24610387760335053</v>
      </c>
      <c r="I10" s="401">
        <v>6.5716938432077987E-3</v>
      </c>
      <c r="J10" s="401">
        <v>1.0133101181205853E-3</v>
      </c>
      <c r="K10" s="401">
        <v>3.1023624490049175E-5</v>
      </c>
      <c r="L10" s="401">
        <v>4.9515049236874805E-3</v>
      </c>
      <c r="M10" s="401">
        <v>3.3675177342649912E-3</v>
      </c>
      <c r="N10" s="401">
        <v>3.3917796736468426E-4</v>
      </c>
      <c r="O10" s="401">
        <v>8.8918999026125253E-4</v>
      </c>
      <c r="P10" s="401">
        <v>1.2951760893621879E-3</v>
      </c>
      <c r="Q10" s="401">
        <v>1.127162529625968E-3</v>
      </c>
      <c r="R10" s="401">
        <v>1.3805910884677882E-3</v>
      </c>
      <c r="S10" s="401">
        <v>1.183588673966843E-3</v>
      </c>
      <c r="T10" s="401">
        <v>3.7753201925697158E-3</v>
      </c>
      <c r="U10" s="401">
        <v>2.5609857213703853E-3</v>
      </c>
      <c r="V10" s="401">
        <v>1.695043894047107E-3</v>
      </c>
      <c r="W10" s="401">
        <v>1.7342407441469374E-3</v>
      </c>
      <c r="X10" s="401">
        <v>9.0825210115681315E-3</v>
      </c>
      <c r="Y10" s="401">
        <v>3.3332696771415822E-3</v>
      </c>
      <c r="Z10" s="401">
        <v>1.5606449922803812E-4</v>
      </c>
      <c r="AA10" s="401">
        <v>8.4382563897586211E-4</v>
      </c>
      <c r="AB10" s="401">
        <v>2.0412909227151754E-3</v>
      </c>
      <c r="AC10" s="401">
        <v>4.4624842744902561E-3</v>
      </c>
      <c r="AD10" s="401">
        <v>1.6264231202302013E-3</v>
      </c>
      <c r="AE10" s="401">
        <v>1.7796760989499911E-5</v>
      </c>
      <c r="AF10" s="401">
        <v>1.7306143095340691E-3</v>
      </c>
      <c r="AG10" s="401">
        <v>8.6794475786894029E-4</v>
      </c>
      <c r="AH10" s="401">
        <v>3.3421235032146529E-3</v>
      </c>
      <c r="AI10" s="401">
        <v>5.3089999676609136E-4</v>
      </c>
      <c r="AJ10" s="401">
        <v>2.698811808937608E-3</v>
      </c>
      <c r="AK10" s="401">
        <v>2.7098959593515607E-2</v>
      </c>
      <c r="AL10" s="401">
        <v>2.0597830047540048E-3</v>
      </c>
      <c r="AM10" s="401">
        <v>3.5651004419016714E-3</v>
      </c>
      <c r="AN10" s="401">
        <v>2.5108510521399924E-2</v>
      </c>
      <c r="AO10" s="401">
        <v>5.0723476960862837E-3</v>
      </c>
      <c r="AP10" s="402">
        <v>2.7030320334660457E-3</v>
      </c>
      <c r="AQ10" s="401">
        <v>7.3068958440863892E-3</v>
      </c>
      <c r="AR10" s="401">
        <v>1.5229376832013421E-2</v>
      </c>
      <c r="AS10" s="401">
        <v>0</v>
      </c>
      <c r="AT10" s="401">
        <v>3.3432143891947309E-5</v>
      </c>
      <c r="AU10" s="401">
        <v>2.4637975175919669E-3</v>
      </c>
      <c r="AV10" s="401">
        <v>0.12147603912989639</v>
      </c>
      <c r="AW10" s="402">
        <v>1.0153047647373211E-2</v>
      </c>
      <c r="AX10" s="401">
        <v>7.418905337399917E-3</v>
      </c>
      <c r="AY10" s="402">
        <v>4.4791583262606691E-3</v>
      </c>
      <c r="AZ10" s="402">
        <v>7.1014476776593526E-3</v>
      </c>
      <c r="BA10" s="401">
        <v>6.3898984918790251E-3</v>
      </c>
      <c r="BB10" s="402">
        <v>1.2786508943863111E-2</v>
      </c>
      <c r="BC10" s="401">
        <v>6.5344652142201724E-4</v>
      </c>
      <c r="BD10" s="402">
        <v>3.0076629895582278E-3</v>
      </c>
    </row>
    <row r="11" spans="1:56" x14ac:dyDescent="0.15">
      <c r="A11" s="251" t="s">
        <v>445</v>
      </c>
      <c r="B11" s="452" t="s">
        <v>282</v>
      </c>
      <c r="C11" s="401">
        <v>2.6949838032623488E-2</v>
      </c>
      <c r="D11" s="401">
        <v>9.5052400682427499E-3</v>
      </c>
      <c r="E11" s="401">
        <v>3.2582654528030665E-3</v>
      </c>
      <c r="F11" s="401">
        <v>2.7843662988553163E-3</v>
      </c>
      <c r="G11" s="401">
        <v>1.7283610843539288E-2</v>
      </c>
      <c r="H11" s="401">
        <v>6.1825123222883846E-3</v>
      </c>
      <c r="I11" s="401">
        <v>0.32566152149944871</v>
      </c>
      <c r="J11" s="401">
        <v>1.4295162963444519E-2</v>
      </c>
      <c r="K11" s="401">
        <v>1.5511812245024587E-5</v>
      </c>
      <c r="L11" s="401">
        <v>6.9265434044841721E-3</v>
      </c>
      <c r="M11" s="401">
        <v>2.0776322431520496E-2</v>
      </c>
      <c r="N11" s="401">
        <v>3.3175488053683764E-4</v>
      </c>
      <c r="O11" s="401">
        <v>2.3429450537042528E-3</v>
      </c>
      <c r="P11" s="401">
        <v>3.662222045782738E-3</v>
      </c>
      <c r="Q11" s="401">
        <v>1.6622800941958719E-3</v>
      </c>
      <c r="R11" s="401">
        <v>1.1525288437651447E-3</v>
      </c>
      <c r="S11" s="401">
        <v>5.2971800792921643E-3</v>
      </c>
      <c r="T11" s="401">
        <v>6.2392133708783718E-3</v>
      </c>
      <c r="U11" s="401">
        <v>7.4013582454510044E-3</v>
      </c>
      <c r="V11" s="401">
        <v>5.8947048852682976E-3</v>
      </c>
      <c r="W11" s="401">
        <v>1.4320624326667893E-3</v>
      </c>
      <c r="X11" s="401">
        <v>6.3414450435295672E-2</v>
      </c>
      <c r="Y11" s="401">
        <v>5.0092793366793342E-2</v>
      </c>
      <c r="Z11" s="401">
        <v>2.452442130726313E-3</v>
      </c>
      <c r="AA11" s="401">
        <v>2.7979481713410167E-3</v>
      </c>
      <c r="AB11" s="401">
        <v>3.5399602077465699E-3</v>
      </c>
      <c r="AC11" s="401">
        <v>8.4961269750844625E-3</v>
      </c>
      <c r="AD11" s="401">
        <v>4.6371219978771751E-3</v>
      </c>
      <c r="AE11" s="401">
        <v>3.7858564286754356E-4</v>
      </c>
      <c r="AF11" s="401">
        <v>5.1707664349813593E-3</v>
      </c>
      <c r="AG11" s="401">
        <v>9.2836052042648415E-3</v>
      </c>
      <c r="AH11" s="401">
        <v>1.2667404934711079E-3</v>
      </c>
      <c r="AI11" s="401">
        <v>7.0553106169219662E-3</v>
      </c>
      <c r="AJ11" s="401">
        <v>3.8112537081396642E-3</v>
      </c>
      <c r="AK11" s="401">
        <v>1.946009470809858E-2</v>
      </c>
      <c r="AL11" s="401">
        <v>3.7123248327096113E-3</v>
      </c>
      <c r="AM11" s="401">
        <v>6.0670751232841623E-3</v>
      </c>
      <c r="AN11" s="401">
        <v>0.49673094884896435</v>
      </c>
      <c r="AO11" s="401">
        <v>0.10449036253937743</v>
      </c>
      <c r="AP11" s="402">
        <v>1.2986533340851278E-2</v>
      </c>
      <c r="AQ11" s="401">
        <v>5.124155043001859E-3</v>
      </c>
      <c r="AR11" s="401">
        <v>1.012936620163862E-3</v>
      </c>
      <c r="AS11" s="401">
        <v>4.3160685794523483E-6</v>
      </c>
      <c r="AT11" s="401">
        <v>5.0148215837920963E-4</v>
      </c>
      <c r="AU11" s="401">
        <v>3.9677283602459271E-3</v>
      </c>
      <c r="AV11" s="401">
        <v>-7.8796384199446901E-2</v>
      </c>
      <c r="AW11" s="402">
        <v>1.284901043052664E-3</v>
      </c>
      <c r="AX11" s="401">
        <v>1.3664266742879181E-2</v>
      </c>
      <c r="AY11" s="402">
        <v>1.7280413790894678E-2</v>
      </c>
      <c r="AZ11" s="402">
        <v>9.8878017086055214E-3</v>
      </c>
      <c r="BA11" s="401">
        <v>1.4930035549758957E-2</v>
      </c>
      <c r="BB11" s="402">
        <v>2.082379870117242E-2</v>
      </c>
      <c r="BC11" s="401">
        <v>-2.5158150601134036E-3</v>
      </c>
      <c r="BD11" s="402">
        <v>1.1813682737184977E-2</v>
      </c>
    </row>
    <row r="12" spans="1:56" x14ac:dyDescent="0.15">
      <c r="A12" s="251" t="s">
        <v>446</v>
      </c>
      <c r="B12" s="452" t="s">
        <v>29</v>
      </c>
      <c r="C12" s="401">
        <v>6.7911291713787347E-2</v>
      </c>
      <c r="D12" s="401">
        <v>4.874482086278333E-4</v>
      </c>
      <c r="E12" s="401">
        <v>1.1499760421657882E-2</v>
      </c>
      <c r="F12" s="401">
        <v>1.9078065381045683E-2</v>
      </c>
      <c r="G12" s="401">
        <v>1.0718633231362006E-2</v>
      </c>
      <c r="H12" s="401">
        <v>0.11424826918145817</v>
      </c>
      <c r="I12" s="401">
        <v>3.7428190100388788E-2</v>
      </c>
      <c r="J12" s="401">
        <v>0.36091788654883816</v>
      </c>
      <c r="K12" s="401">
        <v>1.8614174694029503E-3</v>
      </c>
      <c r="L12" s="401">
        <v>0.20499137659254862</v>
      </c>
      <c r="M12" s="401">
        <v>3.4990302611652806E-2</v>
      </c>
      <c r="N12" s="401">
        <v>3.8365938766385752E-3</v>
      </c>
      <c r="O12" s="401">
        <v>8.7507586343170875E-3</v>
      </c>
      <c r="P12" s="401">
        <v>9.1257809514830018E-3</v>
      </c>
      <c r="Q12" s="401">
        <v>4.5257283386497199E-3</v>
      </c>
      <c r="R12" s="401">
        <v>4.137700725319389E-3</v>
      </c>
      <c r="S12" s="401">
        <v>1.7174451038330065E-2</v>
      </c>
      <c r="T12" s="401">
        <v>1.8007993459896447E-2</v>
      </c>
      <c r="U12" s="401">
        <v>1.3754542738111442E-2</v>
      </c>
      <c r="V12" s="401">
        <v>1.0397955827662104E-2</v>
      </c>
      <c r="W12" s="401">
        <v>1.0103266153401477E-2</v>
      </c>
      <c r="X12" s="401">
        <v>3.4371724298097504E-2</v>
      </c>
      <c r="Y12" s="401">
        <v>5.7516262710260741E-3</v>
      </c>
      <c r="Z12" s="401">
        <v>1.0055012735977883E-3</v>
      </c>
      <c r="AA12" s="401">
        <v>8.9934048364532677E-3</v>
      </c>
      <c r="AB12" s="401">
        <v>1.4805818971086019E-2</v>
      </c>
      <c r="AC12" s="401">
        <v>7.9122061604437171E-6</v>
      </c>
      <c r="AD12" s="401">
        <v>2.0178946901119125E-5</v>
      </c>
      <c r="AE12" s="401">
        <v>3.2357747253636202E-5</v>
      </c>
      <c r="AF12" s="401">
        <v>5.3862150364389154E-4</v>
      </c>
      <c r="AG12" s="401">
        <v>7.2328729822411693E-4</v>
      </c>
      <c r="AH12" s="401">
        <v>9.1619595439734226E-4</v>
      </c>
      <c r="AI12" s="401">
        <v>8.4135522330138959E-3</v>
      </c>
      <c r="AJ12" s="401">
        <v>0.18120111997715627</v>
      </c>
      <c r="AK12" s="401">
        <v>2.5923749611143757E-3</v>
      </c>
      <c r="AL12" s="401">
        <v>4.4432155763319998E-3</v>
      </c>
      <c r="AM12" s="401">
        <v>6.4257199581581022E-3</v>
      </c>
      <c r="AN12" s="401">
        <v>1.4724465688698424E-2</v>
      </c>
      <c r="AO12" s="401">
        <v>7.8487906455229853E-3</v>
      </c>
      <c r="AP12" s="402">
        <v>3.967057696846011E-2</v>
      </c>
      <c r="AQ12" s="401">
        <v>1.1106481683011312E-2</v>
      </c>
      <c r="AR12" s="401">
        <v>6.7799952404182908E-3</v>
      </c>
      <c r="AS12" s="401">
        <v>0</v>
      </c>
      <c r="AT12" s="401">
        <v>0</v>
      </c>
      <c r="AU12" s="401">
        <v>0</v>
      </c>
      <c r="AV12" s="401">
        <v>1.0522557477194865</v>
      </c>
      <c r="AW12" s="402">
        <v>9.0176013739403059E-3</v>
      </c>
      <c r="AX12" s="401">
        <v>4.4097586283679234E-2</v>
      </c>
      <c r="AY12" s="402">
        <v>0.11330920620686342</v>
      </c>
      <c r="AZ12" s="402">
        <v>6.510897717242943E-2</v>
      </c>
      <c r="BA12" s="401">
        <v>6.8323899099266353E-2</v>
      </c>
      <c r="BB12" s="402">
        <v>8.2868648314363469E-2</v>
      </c>
      <c r="BC12" s="401">
        <v>4.4965943580453145E-2</v>
      </c>
      <c r="BD12" s="402">
        <v>6.063329990819083E-2</v>
      </c>
    </row>
    <row r="13" spans="1:56" x14ac:dyDescent="0.15">
      <c r="A13" s="251" t="s">
        <v>447</v>
      </c>
      <c r="B13" s="452" t="s">
        <v>30</v>
      </c>
      <c r="C13" s="401">
        <v>7.1303981138946928E-3</v>
      </c>
      <c r="D13" s="401">
        <v>9.5052400682427499E-3</v>
      </c>
      <c r="E13" s="401">
        <v>5.4719693339722091E-2</v>
      </c>
      <c r="F13" s="401">
        <v>2.87717850881716E-2</v>
      </c>
      <c r="G13" s="401">
        <v>4.3082004001227889E-3</v>
      </c>
      <c r="H13" s="401">
        <v>6.1255306418986294E-3</v>
      </c>
      <c r="I13" s="401">
        <v>4.3883827540184533E-3</v>
      </c>
      <c r="J13" s="401">
        <v>8.1361594839891346E-2</v>
      </c>
      <c r="K13" s="401">
        <v>6.2093784416833421E-2</v>
      </c>
      <c r="L13" s="401">
        <v>1.8359512638391781E-3</v>
      </c>
      <c r="M13" s="401">
        <v>2.266930577326709E-2</v>
      </c>
      <c r="N13" s="401">
        <v>2.2951042458343635E-2</v>
      </c>
      <c r="O13" s="401">
        <v>2.7663688585905632E-3</v>
      </c>
      <c r="P13" s="401">
        <v>3.0369646233320267E-3</v>
      </c>
      <c r="Q13" s="401">
        <v>1.2694810308413679E-3</v>
      </c>
      <c r="R13" s="401">
        <v>1.0670055020016533E-3</v>
      </c>
      <c r="S13" s="401">
        <v>8.8562229450665872E-4</v>
      </c>
      <c r="T13" s="401">
        <v>1.373875919702062E-3</v>
      </c>
      <c r="U13" s="401">
        <v>1.0544315065385704E-3</v>
      </c>
      <c r="V13" s="401">
        <v>4.3008576416120629E-4</v>
      </c>
      <c r="W13" s="401">
        <v>1.9772972120766217E-3</v>
      </c>
      <c r="X13" s="401">
        <v>2.0587884532096389E-3</v>
      </c>
      <c r="Y13" s="401">
        <v>1.288517059570043E-2</v>
      </c>
      <c r="Z13" s="401">
        <v>5.1086599075875212E-2</v>
      </c>
      <c r="AA13" s="401">
        <v>1.181355894566207E-2</v>
      </c>
      <c r="AB13" s="401">
        <v>1.1989354280251156E-2</v>
      </c>
      <c r="AC13" s="401">
        <v>1.6299144690514057E-3</v>
      </c>
      <c r="AD13" s="401">
        <v>3.6322104422014425E-4</v>
      </c>
      <c r="AE13" s="401">
        <v>3.2195958517368021E-4</v>
      </c>
      <c r="AF13" s="401">
        <v>4.0342750622927477E-2</v>
      </c>
      <c r="AG13" s="401">
        <v>7.3179656055616534E-4</v>
      </c>
      <c r="AH13" s="401">
        <v>1.087086417195803E-2</v>
      </c>
      <c r="AI13" s="401">
        <v>3.6381471859605248E-3</v>
      </c>
      <c r="AJ13" s="401">
        <v>2.2823897076320256E-3</v>
      </c>
      <c r="AK13" s="401">
        <v>3.6293249455601256E-3</v>
      </c>
      <c r="AL13" s="401">
        <v>2.2741204662268463E-3</v>
      </c>
      <c r="AM13" s="401">
        <v>5.2174284311423264E-3</v>
      </c>
      <c r="AN13" s="401">
        <v>0</v>
      </c>
      <c r="AO13" s="401">
        <v>1.4896684286400768E-2</v>
      </c>
      <c r="AP13" s="402">
        <v>1.6718026903155121E-2</v>
      </c>
      <c r="AQ13" s="401">
        <v>1.050949274596255E-3</v>
      </c>
      <c r="AR13" s="401">
        <v>1.544069969062719E-2</v>
      </c>
      <c r="AS13" s="401">
        <v>0</v>
      </c>
      <c r="AT13" s="401">
        <v>0</v>
      </c>
      <c r="AU13" s="401">
        <v>0</v>
      </c>
      <c r="AV13" s="401">
        <v>-1.6097742188467413E-3</v>
      </c>
      <c r="AW13" s="402">
        <v>8.9836852042759711E-3</v>
      </c>
      <c r="AX13" s="401">
        <v>2.098244461757456E-2</v>
      </c>
      <c r="AY13" s="402">
        <v>3.0670808845901323E-3</v>
      </c>
      <c r="AZ13" s="402">
        <v>5.8015453102919405E-3</v>
      </c>
      <c r="BA13" s="401">
        <v>1.4711485976785428E-2</v>
      </c>
      <c r="BB13" s="402">
        <v>3.2086765260705474E-2</v>
      </c>
      <c r="BC13" s="401">
        <v>-2.401117274074771E-2</v>
      </c>
      <c r="BD13" s="402">
        <v>5.5242317430083555E-3</v>
      </c>
    </row>
    <row r="14" spans="1:56" x14ac:dyDescent="0.15">
      <c r="A14" s="251" t="s">
        <v>448</v>
      </c>
      <c r="B14" s="452" t="s">
        <v>449</v>
      </c>
      <c r="C14" s="401">
        <v>8.0696172202947992E-3</v>
      </c>
      <c r="D14" s="401">
        <v>1.4867170363148916E-2</v>
      </c>
      <c r="E14" s="401">
        <v>1.7153809295639675E-2</v>
      </c>
      <c r="F14" s="401">
        <v>5.9812313086521603E-3</v>
      </c>
      <c r="G14" s="401">
        <v>1.9051349091255519E-2</v>
      </c>
      <c r="H14" s="401">
        <v>1.074104675346876E-2</v>
      </c>
      <c r="I14" s="401">
        <v>2.1368885278245226E-2</v>
      </c>
      <c r="J14" s="401">
        <v>1.8875550819551657E-2</v>
      </c>
      <c r="K14" s="401">
        <v>1.240944979601967E-4</v>
      </c>
      <c r="L14" s="401">
        <v>0.22988335218737829</v>
      </c>
      <c r="M14" s="401">
        <v>7.8907516140173748E-3</v>
      </c>
      <c r="N14" s="401">
        <v>7.1432935551047141E-4</v>
      </c>
      <c r="O14" s="401">
        <v>5.560965970840214E-3</v>
      </c>
      <c r="P14" s="401">
        <v>5.0219088215882534E-3</v>
      </c>
      <c r="Q14" s="401">
        <v>1.3605648716192241E-2</v>
      </c>
      <c r="R14" s="401">
        <v>2.1242369078017652E-2</v>
      </c>
      <c r="S14" s="401">
        <v>4.097865401964923E-2</v>
      </c>
      <c r="T14" s="401">
        <v>2.0449177945317469E-2</v>
      </c>
      <c r="U14" s="401">
        <v>4.0384413812739849E-2</v>
      </c>
      <c r="V14" s="401">
        <v>4.1971310749614188E-2</v>
      </c>
      <c r="W14" s="401">
        <v>3.8107312715137821E-2</v>
      </c>
      <c r="X14" s="401">
        <v>6.8278965835409905E-2</v>
      </c>
      <c r="Y14" s="401">
        <v>1.4362572936975161E-2</v>
      </c>
      <c r="Z14" s="401">
        <v>0</v>
      </c>
      <c r="AA14" s="401">
        <v>3.9038038771567515E-2</v>
      </c>
      <c r="AB14" s="401">
        <v>1.4237358207798248E-2</v>
      </c>
      <c r="AC14" s="401">
        <v>5.4087841312793249E-3</v>
      </c>
      <c r="AD14" s="401">
        <v>3.018770456407421E-3</v>
      </c>
      <c r="AE14" s="401">
        <v>5.4522804122376998E-4</v>
      </c>
      <c r="AF14" s="401">
        <v>2.1217003578320251E-3</v>
      </c>
      <c r="AG14" s="401">
        <v>3.3271215718309378E-3</v>
      </c>
      <c r="AH14" s="401">
        <v>1.9160445828918331E-3</v>
      </c>
      <c r="AI14" s="401">
        <v>4.0235212952881953E-3</v>
      </c>
      <c r="AJ14" s="401">
        <v>2.3736059774418197E-3</v>
      </c>
      <c r="AK14" s="401">
        <v>8.4684248729736261E-3</v>
      </c>
      <c r="AL14" s="401">
        <v>1.2112209947830263E-2</v>
      </c>
      <c r="AM14" s="401">
        <v>2.9310676088209549E-3</v>
      </c>
      <c r="AN14" s="401">
        <v>5.3898137464974454E-2</v>
      </c>
      <c r="AO14" s="401">
        <v>1.4362752949970635E-2</v>
      </c>
      <c r="AP14" s="402">
        <v>1.4824259215493454E-2</v>
      </c>
      <c r="AQ14" s="401">
        <v>1.6976872897324121E-3</v>
      </c>
      <c r="AR14" s="401">
        <v>2.866347284388861E-3</v>
      </c>
      <c r="AS14" s="401">
        <v>2.5896411476714092E-5</v>
      </c>
      <c r="AT14" s="401">
        <v>0</v>
      </c>
      <c r="AU14" s="401">
        <v>0</v>
      </c>
      <c r="AV14" s="401">
        <v>9.2458826928633348E-3</v>
      </c>
      <c r="AW14" s="402">
        <v>1.7591683606116241E-3</v>
      </c>
      <c r="AX14" s="401">
        <v>1.573323297382483E-2</v>
      </c>
      <c r="AY14" s="402">
        <v>3.2005380562717185E-2</v>
      </c>
      <c r="AZ14" s="402">
        <v>1.8026553044422505E-2</v>
      </c>
      <c r="BA14" s="401">
        <v>2.1429012643588864E-2</v>
      </c>
      <c r="BB14" s="402">
        <v>2.7000943847553062E-2</v>
      </c>
      <c r="BC14" s="401">
        <v>7.847791626473425E-3</v>
      </c>
      <c r="BD14" s="402">
        <v>1.8482829868195483E-2</v>
      </c>
    </row>
    <row r="15" spans="1:56" x14ac:dyDescent="0.15">
      <c r="A15" s="251" t="s">
        <v>450</v>
      </c>
      <c r="B15" s="452" t="s">
        <v>31</v>
      </c>
      <c r="C15" s="401">
        <v>2.6834831611431639E-3</v>
      </c>
      <c r="D15" s="401">
        <v>4.874482086278333E-4</v>
      </c>
      <c r="E15" s="401">
        <v>0</v>
      </c>
      <c r="F15" s="401">
        <v>5.1562338867691042E-4</v>
      </c>
      <c r="G15" s="401">
        <v>2.5214086862635093E-3</v>
      </c>
      <c r="H15" s="401">
        <v>6.2679848428730158E-4</v>
      </c>
      <c r="I15" s="401">
        <v>1.6828178494748447E-3</v>
      </c>
      <c r="J15" s="401">
        <v>6.8500894595962024E-3</v>
      </c>
      <c r="K15" s="401">
        <v>2.9472443265546712E-4</v>
      </c>
      <c r="L15" s="401">
        <v>3.2685495985015673E-3</v>
      </c>
      <c r="M15" s="401">
        <v>8.7090517813969551E-2</v>
      </c>
      <c r="N15" s="401">
        <v>5.037420922712533E-3</v>
      </c>
      <c r="O15" s="401">
        <v>9.2447530733511165E-3</v>
      </c>
      <c r="P15" s="401">
        <v>3.6870338482609408E-3</v>
      </c>
      <c r="Q15" s="401">
        <v>6.6453252167510777E-3</v>
      </c>
      <c r="R15" s="401">
        <v>4.5449547337169669E-3</v>
      </c>
      <c r="S15" s="401">
        <v>1.9119509348695156E-2</v>
      </c>
      <c r="T15" s="401">
        <v>3.6118176037787268E-2</v>
      </c>
      <c r="U15" s="401">
        <v>9.2427022858010011E-3</v>
      </c>
      <c r="V15" s="401">
        <v>2.7576087231512636E-3</v>
      </c>
      <c r="W15" s="401">
        <v>5.8727697926794021E-3</v>
      </c>
      <c r="X15" s="401">
        <v>6.1512581833702614E-3</v>
      </c>
      <c r="Y15" s="401">
        <v>5.706314636352431E-2</v>
      </c>
      <c r="Z15" s="401">
        <v>4.7934096191468845E-5</v>
      </c>
      <c r="AA15" s="401">
        <v>4.574423200763884E-3</v>
      </c>
      <c r="AB15" s="401">
        <v>4.6510426087181209E-4</v>
      </c>
      <c r="AC15" s="401">
        <v>2.1521200756406908E-4</v>
      </c>
      <c r="AD15" s="401">
        <v>8.0715787604476493E-6</v>
      </c>
      <c r="AE15" s="401">
        <v>7.1187043957999643E-5</v>
      </c>
      <c r="AF15" s="401">
        <v>2.5760158869925249E-5</v>
      </c>
      <c r="AG15" s="401">
        <v>0</v>
      </c>
      <c r="AH15" s="401">
        <v>1.7925573020817565E-4</v>
      </c>
      <c r="AI15" s="401">
        <v>1.9807690234673967E-3</v>
      </c>
      <c r="AJ15" s="401">
        <v>7.5352570712438726E-4</v>
      </c>
      <c r="AK15" s="401">
        <v>4.493449932598251E-4</v>
      </c>
      <c r="AL15" s="401">
        <v>8.9378721434174818E-4</v>
      </c>
      <c r="AM15" s="401">
        <v>1.3833443630851996E-3</v>
      </c>
      <c r="AN15" s="401">
        <v>8.4610735673864082E-3</v>
      </c>
      <c r="AO15" s="401">
        <v>4.8053820278712162E-3</v>
      </c>
      <c r="AP15" s="402">
        <v>7.4968350086179287E-3</v>
      </c>
      <c r="AQ15" s="401">
        <v>7.7111071035464878E-4</v>
      </c>
      <c r="AR15" s="401">
        <v>4.846294736294444E-4</v>
      </c>
      <c r="AS15" s="401">
        <v>0</v>
      </c>
      <c r="AT15" s="401">
        <v>0</v>
      </c>
      <c r="AU15" s="401">
        <v>0</v>
      </c>
      <c r="AV15" s="401">
        <v>-0.12287943203863458</v>
      </c>
      <c r="AW15" s="402">
        <v>-2.5045786829046849E-4</v>
      </c>
      <c r="AX15" s="401">
        <v>7.4289090922575593E-3</v>
      </c>
      <c r="AY15" s="402">
        <v>1.9081140807404678E-2</v>
      </c>
      <c r="AZ15" s="402">
        <v>1.0146696992267248E-2</v>
      </c>
      <c r="BA15" s="401">
        <v>1.1507568294919841E-2</v>
      </c>
      <c r="BB15" s="402">
        <v>8.8717456382704247E-3</v>
      </c>
      <c r="BC15" s="401">
        <v>1.1592747864856598E-2</v>
      </c>
      <c r="BD15" s="402">
        <v>1.2901270949483705E-2</v>
      </c>
    </row>
    <row r="16" spans="1:56" x14ac:dyDescent="0.15">
      <c r="A16" s="251" t="s">
        <v>451</v>
      </c>
      <c r="B16" s="452" t="s">
        <v>32</v>
      </c>
      <c r="C16" s="401">
        <v>0</v>
      </c>
      <c r="D16" s="401">
        <v>0</v>
      </c>
      <c r="E16" s="401">
        <v>9.5831336847149022E-5</v>
      </c>
      <c r="F16" s="401">
        <v>3.2999896875322266E-3</v>
      </c>
      <c r="G16" s="401">
        <v>0</v>
      </c>
      <c r="H16" s="401">
        <v>1.4245420097438674E-4</v>
      </c>
      <c r="I16" s="401">
        <v>3.8153542621714152E-3</v>
      </c>
      <c r="J16" s="401">
        <v>3.2505066550590601E-5</v>
      </c>
      <c r="K16" s="401">
        <v>0</v>
      </c>
      <c r="L16" s="401">
        <v>2.012128405318695E-3</v>
      </c>
      <c r="M16" s="401">
        <v>8.4353994526953427E-3</v>
      </c>
      <c r="N16" s="401">
        <v>0.53736353654128688</v>
      </c>
      <c r="O16" s="401">
        <v>1.18558665368167E-3</v>
      </c>
      <c r="P16" s="401">
        <v>0.23612399946406507</v>
      </c>
      <c r="Q16" s="401">
        <v>0.11947543298032019</v>
      </c>
      <c r="R16" s="401">
        <v>9.565989403250702E-2</v>
      </c>
      <c r="S16" s="401">
        <v>2.3291038661137735E-2</v>
      </c>
      <c r="T16" s="401">
        <v>5.8985829775638115E-3</v>
      </c>
      <c r="U16" s="401">
        <v>4.5985103417202876E-2</v>
      </c>
      <c r="V16" s="401">
        <v>9.1582968603739212E-3</v>
      </c>
      <c r="W16" s="401">
        <v>5.5108127282760072E-2</v>
      </c>
      <c r="X16" s="401">
        <v>4.4000326393291364E-3</v>
      </c>
      <c r="Y16" s="401">
        <v>2.48450116404027E-2</v>
      </c>
      <c r="Z16" s="401">
        <v>0</v>
      </c>
      <c r="AA16" s="401">
        <v>2.2205937867785846E-5</v>
      </c>
      <c r="AB16" s="401">
        <v>0</v>
      </c>
      <c r="AC16" s="401">
        <v>0</v>
      </c>
      <c r="AD16" s="401">
        <v>0</v>
      </c>
      <c r="AE16" s="401">
        <v>0</v>
      </c>
      <c r="AF16" s="401">
        <v>2.8804541281825507E-4</v>
      </c>
      <c r="AG16" s="401">
        <v>0</v>
      </c>
      <c r="AH16" s="401">
        <v>2.7884224699049548E-5</v>
      </c>
      <c r="AI16" s="401">
        <v>0</v>
      </c>
      <c r="AJ16" s="401">
        <v>0</v>
      </c>
      <c r="AK16" s="401">
        <v>0</v>
      </c>
      <c r="AL16" s="401">
        <v>1.5432297226044574E-4</v>
      </c>
      <c r="AM16" s="401">
        <v>2.3482697521508018E-5</v>
      </c>
      <c r="AN16" s="401">
        <v>5.4942036151859789E-5</v>
      </c>
      <c r="AO16" s="401">
        <v>3.7909124886539589E-3</v>
      </c>
      <c r="AP16" s="402">
        <v>9.7240771909992391E-2</v>
      </c>
      <c r="AQ16" s="401">
        <v>0</v>
      </c>
      <c r="AR16" s="401">
        <v>-1.1304809457757749E-4</v>
      </c>
      <c r="AS16" s="401">
        <v>0</v>
      </c>
      <c r="AT16" s="401">
        <v>-1.1088327724162524E-3</v>
      </c>
      <c r="AU16" s="401">
        <v>-1.4192613804978565E-3</v>
      </c>
      <c r="AV16" s="401">
        <v>-0.44941594089239278</v>
      </c>
      <c r="AW16" s="402">
        <v>-2.4471820880881193E-3</v>
      </c>
      <c r="AX16" s="401">
        <v>9.6730617681843684E-2</v>
      </c>
      <c r="AY16" s="402">
        <v>0.24436946530657999</v>
      </c>
      <c r="AZ16" s="402">
        <v>0.13029874069751177</v>
      </c>
      <c r="BA16" s="401">
        <v>0.14840900507198684</v>
      </c>
      <c r="BB16" s="402">
        <v>0.14526808900689864</v>
      </c>
      <c r="BC16" s="401">
        <v>0.11332049355339623</v>
      </c>
      <c r="BD16" s="402">
        <v>0.15006977805556845</v>
      </c>
    </row>
    <row r="17" spans="1:56" x14ac:dyDescent="0.15">
      <c r="A17" s="251" t="s">
        <v>452</v>
      </c>
      <c r="B17" s="452" t="s">
        <v>33</v>
      </c>
      <c r="C17" s="401">
        <v>0</v>
      </c>
      <c r="D17" s="401">
        <v>0</v>
      </c>
      <c r="E17" s="401">
        <v>0</v>
      </c>
      <c r="F17" s="401">
        <v>7.218727441476745E-4</v>
      </c>
      <c r="G17" s="401">
        <v>1.5285113950312794E-3</v>
      </c>
      <c r="H17" s="401">
        <v>0</v>
      </c>
      <c r="I17" s="401">
        <v>1.2766204375326408E-3</v>
      </c>
      <c r="J17" s="401">
        <v>5.1584127352024218E-3</v>
      </c>
      <c r="K17" s="401">
        <v>1.5511812245024587E-5</v>
      </c>
      <c r="L17" s="401">
        <v>2.4942974241047421E-3</v>
      </c>
      <c r="M17" s="401">
        <v>1.0341666888068228E-2</v>
      </c>
      <c r="N17" s="401">
        <v>8.7038548089897003E-3</v>
      </c>
      <c r="O17" s="401">
        <v>0.41828626272035679</v>
      </c>
      <c r="P17" s="401">
        <v>6.8351553466953166E-2</v>
      </c>
      <c r="Q17" s="401">
        <v>3.9162256374445668E-2</v>
      </c>
      <c r="R17" s="401">
        <v>2.01916537363519E-2</v>
      </c>
      <c r="S17" s="401">
        <v>3.8280402916759784E-2</v>
      </c>
      <c r="T17" s="401">
        <v>4.7767735489145244E-2</v>
      </c>
      <c r="U17" s="401">
        <v>6.6845325536172159E-2</v>
      </c>
      <c r="V17" s="401">
        <v>4.1996609912211907E-2</v>
      </c>
      <c r="W17" s="401">
        <v>2.4818036103739127E-2</v>
      </c>
      <c r="X17" s="401">
        <v>1.6112530363991288E-2</v>
      </c>
      <c r="Y17" s="401">
        <v>9.5762060099546711E-3</v>
      </c>
      <c r="Z17" s="401">
        <v>2.6085066299543511E-4</v>
      </c>
      <c r="AA17" s="401">
        <v>2.2205937867785845E-4</v>
      </c>
      <c r="AB17" s="401">
        <v>0</v>
      </c>
      <c r="AC17" s="401">
        <v>1.1077088624621203E-5</v>
      </c>
      <c r="AD17" s="401">
        <v>0</v>
      </c>
      <c r="AE17" s="401">
        <v>0</v>
      </c>
      <c r="AF17" s="401">
        <v>1.1709163122693295E-5</v>
      </c>
      <c r="AG17" s="401">
        <v>3.4037049328193737E-5</v>
      </c>
      <c r="AH17" s="401">
        <v>2.0713995490722519E-4</v>
      </c>
      <c r="AI17" s="401">
        <v>9.4322334450828424E-5</v>
      </c>
      <c r="AJ17" s="401">
        <v>1.6696543299966687E-3</v>
      </c>
      <c r="AK17" s="401">
        <v>2.0738999688915005E-4</v>
      </c>
      <c r="AL17" s="401">
        <v>4.8225928831389291E-4</v>
      </c>
      <c r="AM17" s="401">
        <v>3.2662297461733876E-4</v>
      </c>
      <c r="AN17" s="401">
        <v>7.1424646997417728E-4</v>
      </c>
      <c r="AO17" s="401">
        <v>3.1501948849377969E-3</v>
      </c>
      <c r="AP17" s="402">
        <v>1.3867606615264727E-2</v>
      </c>
      <c r="AQ17" s="401">
        <v>8.7060886652944218E-5</v>
      </c>
      <c r="AR17" s="401">
        <v>5.4629207067175944E-4</v>
      </c>
      <c r="AS17" s="401">
        <v>0</v>
      </c>
      <c r="AT17" s="401">
        <v>0</v>
      </c>
      <c r="AU17" s="401">
        <v>-1.7269217033819163E-3</v>
      </c>
      <c r="AV17" s="401">
        <v>-8.1603170016923271E-2</v>
      </c>
      <c r="AW17" s="402">
        <v>-4.3271069209112193E-4</v>
      </c>
      <c r="AX17" s="401">
        <v>1.3756111561184258E-2</v>
      </c>
      <c r="AY17" s="402">
        <v>1.0307300590901083E-2</v>
      </c>
      <c r="AZ17" s="402">
        <v>5.3436124349661249E-3</v>
      </c>
      <c r="BA17" s="401">
        <v>1.2548915811386169E-2</v>
      </c>
      <c r="BB17" s="402">
        <v>2.4799659281405297E-2</v>
      </c>
      <c r="BC17" s="401">
        <v>-1.6723451873985367E-2</v>
      </c>
      <c r="BD17" s="402">
        <v>6.0712821012903501E-3</v>
      </c>
    </row>
    <row r="18" spans="1:56" x14ac:dyDescent="0.15">
      <c r="A18" s="251" t="s">
        <v>453</v>
      </c>
      <c r="B18" s="452" t="s">
        <v>34</v>
      </c>
      <c r="C18" s="401">
        <v>1.4184125280328151E-3</v>
      </c>
      <c r="D18" s="401">
        <v>4.874482086278333E-4</v>
      </c>
      <c r="E18" s="401">
        <v>1.5333013895543843E-3</v>
      </c>
      <c r="F18" s="401">
        <v>2.6503042177993194E-2</v>
      </c>
      <c r="G18" s="401">
        <v>1.0868943908712727E-2</v>
      </c>
      <c r="H18" s="401">
        <v>2.5071939371492063E-3</v>
      </c>
      <c r="I18" s="401">
        <v>6.4773980154355015E-3</v>
      </c>
      <c r="J18" s="401">
        <v>9.180561404897241E-3</v>
      </c>
      <c r="K18" s="401">
        <v>4.8086617959576219E-4</v>
      </c>
      <c r="L18" s="401">
        <v>6.3284683715668635E-3</v>
      </c>
      <c r="M18" s="401">
        <v>1.1078934084327426E-2</v>
      </c>
      <c r="N18" s="401">
        <v>8.7592424568590178E-4</v>
      </c>
      <c r="O18" s="401">
        <v>1.7501517268634177E-3</v>
      </c>
      <c r="P18" s="401">
        <v>7.3477671858949864E-2</v>
      </c>
      <c r="Q18" s="401">
        <v>3.7255188458159311E-2</v>
      </c>
      <c r="R18" s="401">
        <v>3.3720631895319431E-2</v>
      </c>
      <c r="S18" s="401">
        <v>4.0490320231089484E-2</v>
      </c>
      <c r="T18" s="401">
        <v>2.1397265873376328E-2</v>
      </c>
      <c r="U18" s="401">
        <v>2.8186487319444248E-2</v>
      </c>
      <c r="V18" s="401">
        <v>2.7677283881903509E-2</v>
      </c>
      <c r="W18" s="401">
        <v>1.0320046246419844E-2</v>
      </c>
      <c r="X18" s="401">
        <v>1.6344771744383837E-2</v>
      </c>
      <c r="Y18" s="401">
        <v>0.1020206211339714</v>
      </c>
      <c r="Z18" s="401">
        <v>5.9081560422042994E-4</v>
      </c>
      <c r="AA18" s="401">
        <v>7.9941376324029043E-4</v>
      </c>
      <c r="AB18" s="401">
        <v>1.0335650241595825E-4</v>
      </c>
      <c r="AC18" s="401">
        <v>3.0857604025730494E-3</v>
      </c>
      <c r="AD18" s="401">
        <v>1.1703789202649092E-4</v>
      </c>
      <c r="AE18" s="401">
        <v>3.1710592308563477E-4</v>
      </c>
      <c r="AF18" s="401">
        <v>1.6111808456825973E-3</v>
      </c>
      <c r="AG18" s="401">
        <v>4.2546311660242173E-4</v>
      </c>
      <c r="AH18" s="401">
        <v>4.4813932552043917E-3</v>
      </c>
      <c r="AI18" s="401">
        <v>1.8864466890165685E-4</v>
      </c>
      <c r="AJ18" s="401">
        <v>3.0339324523692436E-4</v>
      </c>
      <c r="AK18" s="401">
        <v>2.6269399605959006E-3</v>
      </c>
      <c r="AL18" s="401">
        <v>1.3353223849758014E-3</v>
      </c>
      <c r="AM18" s="401">
        <v>2.5980402621522958E-3</v>
      </c>
      <c r="AN18" s="401">
        <v>3.2965221691115873E-4</v>
      </c>
      <c r="AO18" s="401">
        <v>4.5918094932991616E-3</v>
      </c>
      <c r="AP18" s="402">
        <v>1.3535126134353991E-2</v>
      </c>
      <c r="AQ18" s="401">
        <v>2.002400393017717E-3</v>
      </c>
      <c r="AR18" s="401">
        <v>9.3136214282663271E-4</v>
      </c>
      <c r="AS18" s="401">
        <v>2.8773790529682324E-6</v>
      </c>
      <c r="AT18" s="401">
        <v>6.5749882987496374E-4</v>
      </c>
      <c r="AU18" s="401">
        <v>4.4958646093384552E-3</v>
      </c>
      <c r="AV18" s="401">
        <v>-4.5362611961860734E-2</v>
      </c>
      <c r="AW18" s="402">
        <v>1.4173977278402557E-3</v>
      </c>
      <c r="AX18" s="401">
        <v>1.4277686642037882E-2</v>
      </c>
      <c r="AY18" s="402">
        <v>2.6960782743766714E-2</v>
      </c>
      <c r="AZ18" s="402">
        <v>1.5155450856748744E-2</v>
      </c>
      <c r="BA18" s="401">
        <v>1.8717181830442079E-2</v>
      </c>
      <c r="BB18" s="402">
        <v>2.145762215241323E-2</v>
      </c>
      <c r="BC18" s="401">
        <v>8.0075229983765858E-3</v>
      </c>
      <c r="BD18" s="402">
        <v>1.7268162131878553E-2</v>
      </c>
    </row>
    <row r="19" spans="1:56" x14ac:dyDescent="0.15">
      <c r="A19" s="251" t="s">
        <v>454</v>
      </c>
      <c r="B19" s="254" t="s">
        <v>266</v>
      </c>
      <c r="C19" s="401">
        <v>0</v>
      </c>
      <c r="D19" s="401">
        <v>0</v>
      </c>
      <c r="E19" s="401">
        <v>0</v>
      </c>
      <c r="F19" s="401">
        <v>2.6812416211199341E-3</v>
      </c>
      <c r="G19" s="401">
        <v>0</v>
      </c>
      <c r="H19" s="401">
        <v>0</v>
      </c>
      <c r="I19" s="401">
        <v>4.4246503800847214E-4</v>
      </c>
      <c r="J19" s="401">
        <v>2.2612220209106507E-5</v>
      </c>
      <c r="K19" s="401">
        <v>0</v>
      </c>
      <c r="L19" s="401">
        <v>4.1726165087254048E-4</v>
      </c>
      <c r="M19" s="401">
        <v>2.2317277292170355E-3</v>
      </c>
      <c r="N19" s="401">
        <v>1.2276643599900189E-4</v>
      </c>
      <c r="O19" s="401">
        <v>0</v>
      </c>
      <c r="P19" s="401">
        <v>1.0817945880496436E-3</v>
      </c>
      <c r="Q19" s="401">
        <v>0.16388260051955741</v>
      </c>
      <c r="R19" s="401">
        <v>4.1055276586559802E-2</v>
      </c>
      <c r="S19" s="401">
        <v>1.5552189639046839E-2</v>
      </c>
      <c r="T19" s="401">
        <v>2.3106095013171041E-3</v>
      </c>
      <c r="U19" s="401">
        <v>1.3666934185639393E-2</v>
      </c>
      <c r="V19" s="401">
        <v>2.2769246337946214E-3</v>
      </c>
      <c r="W19" s="401">
        <v>8.099692566413538E-3</v>
      </c>
      <c r="X19" s="401">
        <v>6.7789375898366145E-4</v>
      </c>
      <c r="Y19" s="401">
        <v>6.8470914617950003E-3</v>
      </c>
      <c r="Z19" s="401">
        <v>0</v>
      </c>
      <c r="AA19" s="401">
        <v>1.0658850176537206E-2</v>
      </c>
      <c r="AB19" s="401">
        <v>0</v>
      </c>
      <c r="AC19" s="401">
        <v>1.5824412320887434E-6</v>
      </c>
      <c r="AD19" s="401">
        <v>0</v>
      </c>
      <c r="AE19" s="401">
        <v>0</v>
      </c>
      <c r="AF19" s="401">
        <v>8.1964141858853064E-5</v>
      </c>
      <c r="AG19" s="401">
        <v>0</v>
      </c>
      <c r="AH19" s="401">
        <v>3.3461069638859457E-4</v>
      </c>
      <c r="AI19" s="401">
        <v>0</v>
      </c>
      <c r="AJ19" s="401">
        <v>0</v>
      </c>
      <c r="AK19" s="401">
        <v>0</v>
      </c>
      <c r="AL19" s="401">
        <v>9.5551640324592658E-3</v>
      </c>
      <c r="AM19" s="401">
        <v>6.4043720513203677E-6</v>
      </c>
      <c r="AN19" s="401">
        <v>0</v>
      </c>
      <c r="AO19" s="401">
        <v>0</v>
      </c>
      <c r="AP19" s="402">
        <v>1.0185642361715113E-2</v>
      </c>
      <c r="AQ19" s="401">
        <v>0</v>
      </c>
      <c r="AR19" s="401">
        <v>4.3356513545377728E-5</v>
      </c>
      <c r="AS19" s="401">
        <v>0</v>
      </c>
      <c r="AT19" s="401">
        <v>6.023357924532507E-3</v>
      </c>
      <c r="AU19" s="401">
        <v>4.9588640543762379E-2</v>
      </c>
      <c r="AV19" s="401">
        <v>0.38655219383332645</v>
      </c>
      <c r="AW19" s="402">
        <v>1.299511085369608E-2</v>
      </c>
      <c r="AX19" s="401">
        <v>1.6264639331004069E-2</v>
      </c>
      <c r="AY19" s="402">
        <v>8.438948228097426E-2</v>
      </c>
      <c r="AZ19" s="402">
        <v>5.1393297592118838E-2</v>
      </c>
      <c r="BA19" s="401">
        <v>4.0110544941224797E-2</v>
      </c>
      <c r="BB19" s="402">
        <v>3.0564681432003433E-2</v>
      </c>
      <c r="BC19" s="401">
        <v>7.5017131143683982E-2</v>
      </c>
      <c r="BD19" s="402">
        <v>4.5157961647862385E-2</v>
      </c>
    </row>
    <row r="20" spans="1:56" x14ac:dyDescent="0.15">
      <c r="A20" s="251" t="s">
        <v>455</v>
      </c>
      <c r="B20" s="254" t="s">
        <v>267</v>
      </c>
      <c r="C20" s="401">
        <v>0</v>
      </c>
      <c r="D20" s="401">
        <v>0</v>
      </c>
      <c r="E20" s="401">
        <v>0</v>
      </c>
      <c r="F20" s="401">
        <v>2.4749922656491698E-3</v>
      </c>
      <c r="G20" s="401">
        <v>0</v>
      </c>
      <c r="H20" s="401">
        <v>0</v>
      </c>
      <c r="I20" s="401">
        <v>3.6267626066268208E-5</v>
      </c>
      <c r="J20" s="401">
        <v>0</v>
      </c>
      <c r="K20" s="401">
        <v>1.5511812245024587E-5</v>
      </c>
      <c r="L20" s="401">
        <v>2.78174433915027E-3</v>
      </c>
      <c r="M20" s="401">
        <v>1.4346821116395228E-3</v>
      </c>
      <c r="N20" s="401">
        <v>1.4332267644534639E-4</v>
      </c>
      <c r="O20" s="401">
        <v>1.411412682954369E-4</v>
      </c>
      <c r="P20" s="401">
        <v>5.1112313105097838E-4</v>
      </c>
      <c r="Q20" s="401">
        <v>5.0722313833168556E-3</v>
      </c>
      <c r="R20" s="401">
        <v>0.15268360028833583</v>
      </c>
      <c r="S20" s="401">
        <v>1.9698888419867736E-3</v>
      </c>
      <c r="T20" s="401">
        <v>3.145153964937778E-3</v>
      </c>
      <c r="U20" s="401">
        <v>2.4248795773513117E-3</v>
      </c>
      <c r="V20" s="401">
        <v>8.6017152832241258E-4</v>
      </c>
      <c r="W20" s="401">
        <v>9.3938040307959116E-4</v>
      </c>
      <c r="X20" s="401">
        <v>1.5064305755192479E-4</v>
      </c>
      <c r="Y20" s="401">
        <v>7.6387430101161269E-5</v>
      </c>
      <c r="Z20" s="401">
        <v>7.8032249614019048E-6</v>
      </c>
      <c r="AA20" s="401">
        <v>2.2205937867785845E-4</v>
      </c>
      <c r="AB20" s="401">
        <v>0</v>
      </c>
      <c r="AC20" s="401">
        <v>1.5824412320887434E-6</v>
      </c>
      <c r="AD20" s="401">
        <v>0</v>
      </c>
      <c r="AE20" s="401">
        <v>0</v>
      </c>
      <c r="AF20" s="401">
        <v>3.7469321992618546E-5</v>
      </c>
      <c r="AG20" s="401">
        <v>0</v>
      </c>
      <c r="AH20" s="401">
        <v>1.1950382013878376E-5</v>
      </c>
      <c r="AI20" s="401">
        <v>0</v>
      </c>
      <c r="AJ20" s="401">
        <v>0</v>
      </c>
      <c r="AK20" s="401">
        <v>0</v>
      </c>
      <c r="AL20" s="401">
        <v>1.4051963974159476E-2</v>
      </c>
      <c r="AM20" s="401">
        <v>6.4043720513203677E-6</v>
      </c>
      <c r="AN20" s="401">
        <v>0</v>
      </c>
      <c r="AO20" s="401">
        <v>0</v>
      </c>
      <c r="AP20" s="402">
        <v>4.3322720807742474E-3</v>
      </c>
      <c r="AQ20" s="401">
        <v>0</v>
      </c>
      <c r="AR20" s="401">
        <v>2.2802314531272731E-5</v>
      </c>
      <c r="AS20" s="401">
        <v>0</v>
      </c>
      <c r="AT20" s="401">
        <v>3.5493792765284062E-3</v>
      </c>
      <c r="AU20" s="401">
        <v>8.4419645327167836E-2</v>
      </c>
      <c r="AV20" s="401">
        <v>1.3868824039295001E-2</v>
      </c>
      <c r="AW20" s="402">
        <v>1.8960629663007447E-2</v>
      </c>
      <c r="AX20" s="401">
        <v>1.3134498931754212E-2</v>
      </c>
      <c r="AY20" s="402">
        <v>3.9320864092750651E-2</v>
      </c>
      <c r="AZ20" s="402">
        <v>2.9911017880483049E-2</v>
      </c>
      <c r="BA20" s="401">
        <v>2.2300576457429694E-2</v>
      </c>
      <c r="BB20" s="402">
        <v>2.4682488645954744E-2</v>
      </c>
      <c r="BC20" s="401">
        <v>3.5841220031527184E-2</v>
      </c>
      <c r="BD20" s="402">
        <v>2.1041130063450642E-2</v>
      </c>
    </row>
    <row r="21" spans="1:56" x14ac:dyDescent="0.15">
      <c r="A21" s="251" t="s">
        <v>456</v>
      </c>
      <c r="B21" s="254" t="s">
        <v>268</v>
      </c>
      <c r="C21" s="401">
        <v>3.6418700044085794E-4</v>
      </c>
      <c r="D21" s="401">
        <v>0</v>
      </c>
      <c r="E21" s="401">
        <v>0</v>
      </c>
      <c r="F21" s="401">
        <v>0</v>
      </c>
      <c r="G21" s="401">
        <v>0</v>
      </c>
      <c r="H21" s="401">
        <v>0</v>
      </c>
      <c r="I21" s="401">
        <v>0</v>
      </c>
      <c r="J21" s="401">
        <v>0</v>
      </c>
      <c r="K21" s="401">
        <v>0</v>
      </c>
      <c r="L21" s="401">
        <v>0</v>
      </c>
      <c r="M21" s="401">
        <v>0</v>
      </c>
      <c r="N21" s="401">
        <v>0</v>
      </c>
      <c r="O21" s="401">
        <v>0</v>
      </c>
      <c r="P21" s="401">
        <v>4.9623604956405666E-6</v>
      </c>
      <c r="Q21" s="401">
        <v>2.7552861835301438E-3</v>
      </c>
      <c r="R21" s="401">
        <v>5.8033696196654813E-3</v>
      </c>
      <c r="S21" s="401">
        <v>8.8818811610756582E-2</v>
      </c>
      <c r="T21" s="401">
        <v>1.1354346443818693E-4</v>
      </c>
      <c r="U21" s="401">
        <v>9.6212963875552053E-4</v>
      </c>
      <c r="V21" s="401">
        <v>1.2143598046904648E-3</v>
      </c>
      <c r="W21" s="401">
        <v>3.875765299419292E-4</v>
      </c>
      <c r="X21" s="401">
        <v>2.0713420413389657E-4</v>
      </c>
      <c r="Y21" s="401">
        <v>2.0312112095081518E-4</v>
      </c>
      <c r="Z21" s="401">
        <v>0</v>
      </c>
      <c r="AA21" s="401">
        <v>6.661781360335754E-5</v>
      </c>
      <c r="AB21" s="401">
        <v>2.5839125603989562E-5</v>
      </c>
      <c r="AC21" s="401">
        <v>1.1599294231210489E-3</v>
      </c>
      <c r="AD21" s="401">
        <v>8.0715787604476493E-6</v>
      </c>
      <c r="AE21" s="401">
        <v>0</v>
      </c>
      <c r="AF21" s="401">
        <v>2.1076493620847932E-5</v>
      </c>
      <c r="AG21" s="401">
        <v>7.6583360988435916E-5</v>
      </c>
      <c r="AH21" s="401">
        <v>3.246520447103626E-3</v>
      </c>
      <c r="AI21" s="401">
        <v>0</v>
      </c>
      <c r="AJ21" s="401">
        <v>1.3902549296444945E-2</v>
      </c>
      <c r="AK21" s="401">
        <v>0</v>
      </c>
      <c r="AL21" s="401">
        <v>4.9447652361784486E-3</v>
      </c>
      <c r="AM21" s="401">
        <v>7.8773776231240531E-4</v>
      </c>
      <c r="AN21" s="401">
        <v>3.7745178836327671E-2</v>
      </c>
      <c r="AO21" s="401">
        <v>5.9266378343744994E-3</v>
      </c>
      <c r="AP21" s="402">
        <v>2.277405603392946E-3</v>
      </c>
      <c r="AQ21" s="401">
        <v>1.4178487254908057E-3</v>
      </c>
      <c r="AR21" s="401">
        <v>1.012294301444671E-3</v>
      </c>
      <c r="AS21" s="401">
        <v>1.4386895264841162E-6</v>
      </c>
      <c r="AT21" s="401">
        <v>1.7529587447344373E-2</v>
      </c>
      <c r="AU21" s="401">
        <v>5.4095403202685279E-2</v>
      </c>
      <c r="AV21" s="401">
        <v>0.19292524868947869</v>
      </c>
      <c r="AW21" s="402">
        <v>1.4112480926813378E-2</v>
      </c>
      <c r="AX21" s="401">
        <v>8.8228805881103989E-3</v>
      </c>
      <c r="AY21" s="402">
        <v>8.6942527263119129E-3</v>
      </c>
      <c r="AZ21" s="402">
        <v>1.1198383721739417E-2</v>
      </c>
      <c r="BA21" s="401">
        <v>8.7778566626454443E-3</v>
      </c>
      <c r="BB21" s="402">
        <v>5.7987309917789326E-3</v>
      </c>
      <c r="BC21" s="401">
        <v>1.7322674281815401E-2</v>
      </c>
      <c r="BD21" s="402">
        <v>1.0353082274008819E-2</v>
      </c>
    </row>
    <row r="22" spans="1:56" x14ac:dyDescent="0.15">
      <c r="A22" s="251" t="s">
        <v>457</v>
      </c>
      <c r="B22" s="254" t="s">
        <v>278</v>
      </c>
      <c r="C22" s="401">
        <v>0</v>
      </c>
      <c r="D22" s="401">
        <v>0</v>
      </c>
      <c r="E22" s="401">
        <v>0</v>
      </c>
      <c r="F22" s="401">
        <v>0</v>
      </c>
      <c r="G22" s="401">
        <v>0</v>
      </c>
      <c r="H22" s="401">
        <v>0</v>
      </c>
      <c r="I22" s="401">
        <v>0</v>
      </c>
      <c r="J22" s="401">
        <v>4.2397912892074702E-6</v>
      </c>
      <c r="K22" s="401">
        <v>0</v>
      </c>
      <c r="L22" s="401">
        <v>0</v>
      </c>
      <c r="M22" s="401">
        <v>0</v>
      </c>
      <c r="N22" s="401">
        <v>0</v>
      </c>
      <c r="O22" s="401">
        <v>1.411412682954369E-4</v>
      </c>
      <c r="P22" s="401">
        <v>2.7689971565674361E-3</v>
      </c>
      <c r="Q22" s="401">
        <v>7.8464933670090529E-3</v>
      </c>
      <c r="R22" s="401">
        <v>9.8881273238931849E-3</v>
      </c>
      <c r="S22" s="401">
        <v>0.14091326695304546</v>
      </c>
      <c r="T22" s="401">
        <v>0.29005813425379234</v>
      </c>
      <c r="U22" s="401">
        <v>0.15036600037233636</v>
      </c>
      <c r="V22" s="401">
        <v>0.32301970804766361</v>
      </c>
      <c r="W22" s="401">
        <v>1.1147752056126337E-2</v>
      </c>
      <c r="X22" s="401">
        <v>9.1201817759561134E-3</v>
      </c>
      <c r="Y22" s="401">
        <v>3.2638265588677995E-4</v>
      </c>
      <c r="Z22" s="401">
        <v>1.1147464230574151E-6</v>
      </c>
      <c r="AA22" s="401">
        <v>0</v>
      </c>
      <c r="AB22" s="401">
        <v>0</v>
      </c>
      <c r="AC22" s="401">
        <v>2.0571736017153664E-5</v>
      </c>
      <c r="AD22" s="401">
        <v>3.2286315041790597E-5</v>
      </c>
      <c r="AE22" s="401">
        <v>0</v>
      </c>
      <c r="AF22" s="401">
        <v>2.3418326245386591E-6</v>
      </c>
      <c r="AG22" s="401">
        <v>1.0976948408342481E-3</v>
      </c>
      <c r="AH22" s="401">
        <v>2.2387048972665495E-3</v>
      </c>
      <c r="AI22" s="401">
        <v>1.5738355234081085E-3</v>
      </c>
      <c r="AJ22" s="401">
        <v>0</v>
      </c>
      <c r="AK22" s="401">
        <v>0</v>
      </c>
      <c r="AL22" s="401">
        <v>1.4221290568723021E-2</v>
      </c>
      <c r="AM22" s="401">
        <v>1.2808744102640735E-5</v>
      </c>
      <c r="AN22" s="401">
        <v>5.8568210537882533E-2</v>
      </c>
      <c r="AO22" s="401">
        <v>8.649687650168188E-3</v>
      </c>
      <c r="AP22" s="402">
        <v>1.685016218706346E-2</v>
      </c>
      <c r="AQ22" s="401">
        <v>3.731180856554752E-5</v>
      </c>
      <c r="AR22" s="401">
        <v>4.306747012174188E-4</v>
      </c>
      <c r="AS22" s="401">
        <v>0</v>
      </c>
      <c r="AT22" s="401">
        <v>0</v>
      </c>
      <c r="AU22" s="401">
        <v>0</v>
      </c>
      <c r="AV22" s="401">
        <v>-0.37173401576753207</v>
      </c>
      <c r="AW22" s="402">
        <v>-1.4272744146106387E-3</v>
      </c>
      <c r="AX22" s="401">
        <v>1.6297496491355461E-2</v>
      </c>
      <c r="AY22" s="402">
        <v>2.8206959501657407E-2</v>
      </c>
      <c r="AZ22" s="402">
        <v>1.4510968685211584E-2</v>
      </c>
      <c r="BA22" s="401">
        <v>2.0466194994200226E-2</v>
      </c>
      <c r="BB22" s="402">
        <v>3.0626426953589407E-2</v>
      </c>
      <c r="BC22" s="401">
        <v>-3.7671973154836131E-3</v>
      </c>
      <c r="BD22" s="402">
        <v>1.5093928306582651E-2</v>
      </c>
    </row>
    <row r="23" spans="1:56" x14ac:dyDescent="0.15">
      <c r="A23" s="251" t="s">
        <v>458</v>
      </c>
      <c r="B23" s="452" t="s">
        <v>35</v>
      </c>
      <c r="C23" s="401">
        <v>0</v>
      </c>
      <c r="D23" s="401">
        <v>0</v>
      </c>
      <c r="E23" s="401">
        <v>1.5333013895543843E-3</v>
      </c>
      <c r="F23" s="401">
        <v>2.0624935547076416E-4</v>
      </c>
      <c r="G23" s="401">
        <v>0</v>
      </c>
      <c r="H23" s="401">
        <v>0</v>
      </c>
      <c r="I23" s="401">
        <v>4.3521151279521847E-5</v>
      </c>
      <c r="J23" s="401">
        <v>1.4132637630691567E-6</v>
      </c>
      <c r="K23" s="401">
        <v>0</v>
      </c>
      <c r="L23" s="401">
        <v>1.3908721695751349E-5</v>
      </c>
      <c r="M23" s="401">
        <v>3.9852280878875636E-5</v>
      </c>
      <c r="N23" s="401">
        <v>0</v>
      </c>
      <c r="O23" s="401">
        <v>0</v>
      </c>
      <c r="P23" s="401">
        <v>8.3863892376325572E-4</v>
      </c>
      <c r="Q23" s="401">
        <v>2.444652334877331E-2</v>
      </c>
      <c r="R23" s="401">
        <v>2.3722545989158898E-2</v>
      </c>
      <c r="S23" s="401">
        <v>2.003823901869739E-2</v>
      </c>
      <c r="T23" s="401">
        <v>2.1209919157053319E-2</v>
      </c>
      <c r="U23" s="401">
        <v>0.11913198697761446</v>
      </c>
      <c r="V23" s="401">
        <v>1.9404457712449717E-2</v>
      </c>
      <c r="W23" s="401">
        <v>3.2924297763880492E-2</v>
      </c>
      <c r="X23" s="401">
        <v>1.7261183677824714E-3</v>
      </c>
      <c r="Y23" s="401">
        <v>8.4703243514446767E-3</v>
      </c>
      <c r="Z23" s="401">
        <v>2.2294928461148302E-6</v>
      </c>
      <c r="AA23" s="401">
        <v>1.3323562720671508E-4</v>
      </c>
      <c r="AB23" s="401">
        <v>0</v>
      </c>
      <c r="AC23" s="401">
        <v>2.2312421372451281E-4</v>
      </c>
      <c r="AD23" s="401">
        <v>0</v>
      </c>
      <c r="AE23" s="401">
        <v>8.0894368134090504E-6</v>
      </c>
      <c r="AF23" s="401">
        <v>1.9437210783670869E-4</v>
      </c>
      <c r="AG23" s="401">
        <v>1.3614819731277495E-4</v>
      </c>
      <c r="AH23" s="401">
        <v>1.860276133493734E-3</v>
      </c>
      <c r="AI23" s="401">
        <v>4.985609106686645E-4</v>
      </c>
      <c r="AJ23" s="401">
        <v>9.5182194584133133E-5</v>
      </c>
      <c r="AK23" s="401">
        <v>0</v>
      </c>
      <c r="AL23" s="401">
        <v>8.1383934121237837E-3</v>
      </c>
      <c r="AM23" s="401">
        <v>1.7078325470187649E-4</v>
      </c>
      <c r="AN23" s="401">
        <v>0</v>
      </c>
      <c r="AO23" s="401">
        <v>9.0768327193122965E-4</v>
      </c>
      <c r="AP23" s="402">
        <v>1.002565755298822E-2</v>
      </c>
      <c r="AQ23" s="401">
        <v>5.2547463729812754E-3</v>
      </c>
      <c r="AR23" s="401">
        <v>9.677494982687905E-3</v>
      </c>
      <c r="AS23" s="401">
        <v>0</v>
      </c>
      <c r="AT23" s="401">
        <v>1.1495085474847884E-2</v>
      </c>
      <c r="AU23" s="401">
        <v>5.5222932178922504E-2</v>
      </c>
      <c r="AV23" s="401">
        <v>0.24873075494283237</v>
      </c>
      <c r="AW23" s="402">
        <v>1.9556026157939031E-2</v>
      </c>
      <c r="AX23" s="401">
        <v>1.9139856459916074E-2</v>
      </c>
      <c r="AY23" s="402">
        <v>0.10235992121318878</v>
      </c>
      <c r="AZ23" s="402">
        <v>6.4090621272889753E-2</v>
      </c>
      <c r="BA23" s="401">
        <v>4.8269579524971094E-2</v>
      </c>
      <c r="BB23" s="402">
        <v>3.5967819725117367E-2</v>
      </c>
      <c r="BC23" s="401">
        <v>9.5987525880526087E-2</v>
      </c>
      <c r="BD23" s="402">
        <v>5.4774188340595061E-2</v>
      </c>
    </row>
    <row r="24" spans="1:56" x14ac:dyDescent="0.15">
      <c r="A24" s="251" t="s">
        <v>459</v>
      </c>
      <c r="B24" s="452" t="s">
        <v>460</v>
      </c>
      <c r="C24" s="401">
        <v>0</v>
      </c>
      <c r="D24" s="401">
        <v>0</v>
      </c>
      <c r="E24" s="401">
        <v>0</v>
      </c>
      <c r="F24" s="401">
        <v>0</v>
      </c>
      <c r="G24" s="401">
        <v>1.2702310762032794E-5</v>
      </c>
      <c r="H24" s="401">
        <v>0</v>
      </c>
      <c r="I24" s="401">
        <v>0</v>
      </c>
      <c r="J24" s="401">
        <v>3.1091802787521447E-5</v>
      </c>
      <c r="K24" s="401">
        <v>0</v>
      </c>
      <c r="L24" s="401">
        <v>4.6362405652504501E-6</v>
      </c>
      <c r="M24" s="401">
        <v>6.6420468131459391E-6</v>
      </c>
      <c r="N24" s="401">
        <v>1.1420133581302499E-6</v>
      </c>
      <c r="O24" s="401">
        <v>0</v>
      </c>
      <c r="P24" s="401">
        <v>3.4736523469483967E-5</v>
      </c>
      <c r="Q24" s="401">
        <v>7.8559812670900796E-4</v>
      </c>
      <c r="R24" s="401">
        <v>2.0362700419878884E-4</v>
      </c>
      <c r="S24" s="401">
        <v>8.2768438738940063E-6</v>
      </c>
      <c r="T24" s="401">
        <v>5.1094558997184122E-5</v>
      </c>
      <c r="U24" s="401">
        <v>3.9110960925021157E-5</v>
      </c>
      <c r="V24" s="401">
        <v>2.6817112353581096E-2</v>
      </c>
      <c r="W24" s="401">
        <v>6.4902646030953566E-3</v>
      </c>
      <c r="X24" s="401">
        <v>3.7660764387981197E-5</v>
      </c>
      <c r="Y24" s="401">
        <v>1.7534387364130199E-3</v>
      </c>
      <c r="Z24" s="401">
        <v>1.2262210653631564E-5</v>
      </c>
      <c r="AA24" s="401">
        <v>0</v>
      </c>
      <c r="AB24" s="401">
        <v>0</v>
      </c>
      <c r="AC24" s="401">
        <v>3.0541115779312748E-4</v>
      </c>
      <c r="AD24" s="401">
        <v>1.2107368140671474E-4</v>
      </c>
      <c r="AE24" s="401">
        <v>5.3390282968499735E-5</v>
      </c>
      <c r="AF24" s="401">
        <v>1.3582629222324221E-4</v>
      </c>
      <c r="AG24" s="401">
        <v>1.8720377130506557E-4</v>
      </c>
      <c r="AH24" s="401">
        <v>1.7089046279846079E-3</v>
      </c>
      <c r="AI24" s="401">
        <v>9.7017258292280654E-5</v>
      </c>
      <c r="AJ24" s="401">
        <v>7.9318495486777599E-6</v>
      </c>
      <c r="AK24" s="401">
        <v>0</v>
      </c>
      <c r="AL24" s="401">
        <v>1.3674730041967275E-3</v>
      </c>
      <c r="AM24" s="401">
        <v>1.3235702239395428E-4</v>
      </c>
      <c r="AN24" s="401">
        <v>0</v>
      </c>
      <c r="AO24" s="401">
        <v>0</v>
      </c>
      <c r="AP24" s="402">
        <v>4.3856574775802756E-4</v>
      </c>
      <c r="AQ24" s="401">
        <v>6.4051938037523238E-4</v>
      </c>
      <c r="AR24" s="401">
        <v>9.0371032196546967E-3</v>
      </c>
      <c r="AS24" s="401">
        <v>0</v>
      </c>
      <c r="AT24" s="401">
        <v>3.3844473666614659E-2</v>
      </c>
      <c r="AU24" s="401">
        <v>2.4578455058958448E-2</v>
      </c>
      <c r="AV24" s="401">
        <v>-1.6758162380814793E-2</v>
      </c>
      <c r="AW24" s="402">
        <v>1.178288731706699E-2</v>
      </c>
      <c r="AX24" s="401">
        <v>5.8941951142696142E-3</v>
      </c>
      <c r="AY24" s="402">
        <v>6.3296875750636543E-3</v>
      </c>
      <c r="AZ24" s="402">
        <v>8.849981293394673E-3</v>
      </c>
      <c r="BA24" s="401">
        <v>6.0466316068085229E-3</v>
      </c>
      <c r="BB24" s="402">
        <v>1.107643350088356E-2</v>
      </c>
      <c r="BC24" s="401">
        <v>6.3247373714796599E-3</v>
      </c>
      <c r="BD24" s="402">
        <v>3.3871020538553255E-3</v>
      </c>
    </row>
    <row r="25" spans="1:56" x14ac:dyDescent="0.15">
      <c r="A25" s="251" t="s">
        <v>461</v>
      </c>
      <c r="B25" s="452" t="s">
        <v>189</v>
      </c>
      <c r="C25" s="401">
        <v>0</v>
      </c>
      <c r="D25" s="401">
        <v>0</v>
      </c>
      <c r="E25" s="401">
        <v>4.9065644465740299E-2</v>
      </c>
      <c r="F25" s="401">
        <v>0</v>
      </c>
      <c r="G25" s="401">
        <v>0</v>
      </c>
      <c r="H25" s="401">
        <v>0</v>
      </c>
      <c r="I25" s="401">
        <v>0</v>
      </c>
      <c r="J25" s="401">
        <v>0</v>
      </c>
      <c r="K25" s="401">
        <v>0</v>
      </c>
      <c r="L25" s="401">
        <v>0</v>
      </c>
      <c r="M25" s="401">
        <v>0</v>
      </c>
      <c r="N25" s="401">
        <v>0</v>
      </c>
      <c r="O25" s="401">
        <v>0</v>
      </c>
      <c r="P25" s="401">
        <v>0</v>
      </c>
      <c r="Q25" s="401">
        <v>0</v>
      </c>
      <c r="R25" s="401">
        <v>5.2128513074889936E-4</v>
      </c>
      <c r="S25" s="401">
        <v>0</v>
      </c>
      <c r="T25" s="401">
        <v>0</v>
      </c>
      <c r="U25" s="401">
        <v>0</v>
      </c>
      <c r="V25" s="401">
        <v>0</v>
      </c>
      <c r="W25" s="401">
        <v>0.46728591323541002</v>
      </c>
      <c r="X25" s="401">
        <v>0</v>
      </c>
      <c r="Y25" s="401">
        <v>0</v>
      </c>
      <c r="Z25" s="401">
        <v>0</v>
      </c>
      <c r="AA25" s="401">
        <v>0</v>
      </c>
      <c r="AB25" s="401">
        <v>0</v>
      </c>
      <c r="AC25" s="401">
        <v>0</v>
      </c>
      <c r="AD25" s="401">
        <v>0</v>
      </c>
      <c r="AE25" s="401">
        <v>0</v>
      </c>
      <c r="AF25" s="401">
        <v>8.9621934541094482E-3</v>
      </c>
      <c r="AG25" s="401">
        <v>0</v>
      </c>
      <c r="AH25" s="401">
        <v>5.5091261083979317E-3</v>
      </c>
      <c r="AI25" s="401">
        <v>6.7373096036306017E-5</v>
      </c>
      <c r="AJ25" s="401">
        <v>0</v>
      </c>
      <c r="AK25" s="401">
        <v>0</v>
      </c>
      <c r="AL25" s="401">
        <v>3.4566202411725117E-2</v>
      </c>
      <c r="AM25" s="401">
        <v>2.7752278889054928E-5</v>
      </c>
      <c r="AN25" s="401">
        <v>0</v>
      </c>
      <c r="AO25" s="401">
        <v>0</v>
      </c>
      <c r="AP25" s="402">
        <v>7.9820165763799349E-3</v>
      </c>
      <c r="AQ25" s="401">
        <v>0</v>
      </c>
      <c r="AR25" s="401">
        <v>7.3452357133061783E-3</v>
      </c>
      <c r="AS25" s="401">
        <v>0</v>
      </c>
      <c r="AT25" s="401">
        <v>3.1838545033097826E-2</v>
      </c>
      <c r="AU25" s="401">
        <v>4.4342487136109936E-2</v>
      </c>
      <c r="AV25" s="401">
        <v>4.4041771577165975E-2</v>
      </c>
      <c r="AW25" s="402">
        <v>1.5382846468581327E-2</v>
      </c>
      <c r="AX25" s="401">
        <v>1.5151894081623396E-2</v>
      </c>
      <c r="AY25" s="402">
        <v>2.4377151824747385E-2</v>
      </c>
      <c r="AZ25" s="402">
        <v>2.0220272861504286E-2</v>
      </c>
      <c r="BA25" s="401">
        <v>1.8381033641387896E-2</v>
      </c>
      <c r="BB25" s="402">
        <v>2.8473598846639032E-2</v>
      </c>
      <c r="BC25" s="401">
        <v>1.0859343752205727E-2</v>
      </c>
      <c r="BD25" s="402">
        <v>1.3044546043319465E-2</v>
      </c>
    </row>
    <row r="26" spans="1:56" x14ac:dyDescent="0.15">
      <c r="A26" s="251" t="s">
        <v>462</v>
      </c>
      <c r="B26" s="452" t="s">
        <v>50</v>
      </c>
      <c r="C26" s="401">
        <v>1.3609093174368901E-3</v>
      </c>
      <c r="D26" s="401">
        <v>6.8242749207896658E-3</v>
      </c>
      <c r="E26" s="401">
        <v>7.0915189266890274E-3</v>
      </c>
      <c r="F26" s="401">
        <v>4.4343611426214289E-3</v>
      </c>
      <c r="G26" s="401">
        <v>9.1181420753458729E-3</v>
      </c>
      <c r="H26" s="401">
        <v>1.6866577395367389E-2</v>
      </c>
      <c r="I26" s="401">
        <v>1.5529797481576046E-2</v>
      </c>
      <c r="J26" s="401">
        <v>3.6872051578474298E-3</v>
      </c>
      <c r="K26" s="401">
        <v>1.2874804163370407E-3</v>
      </c>
      <c r="L26" s="401">
        <v>2.1187619383194554E-3</v>
      </c>
      <c r="M26" s="401">
        <v>1.0275246419936768E-2</v>
      </c>
      <c r="N26" s="401">
        <v>8.1339901432827058E-3</v>
      </c>
      <c r="O26" s="401">
        <v>3.3492822966507178E-2</v>
      </c>
      <c r="P26" s="401">
        <v>2.9972657393669022E-3</v>
      </c>
      <c r="Q26" s="401">
        <v>1.3396914914409652E-3</v>
      </c>
      <c r="R26" s="401">
        <v>3.1154931642414689E-3</v>
      </c>
      <c r="S26" s="401">
        <v>7.1925773264138919E-3</v>
      </c>
      <c r="T26" s="401">
        <v>5.4046689072576983E-3</v>
      </c>
      <c r="U26" s="401">
        <v>4.1301174736822341E-3</v>
      </c>
      <c r="V26" s="401">
        <v>7.6150479419131228E-3</v>
      </c>
      <c r="W26" s="401">
        <v>1.6094279633181807E-3</v>
      </c>
      <c r="X26" s="401">
        <v>7.3024222148295542E-2</v>
      </c>
      <c r="Y26" s="401">
        <v>3.326325365314204E-3</v>
      </c>
      <c r="Z26" s="401">
        <v>9.945767586518257E-3</v>
      </c>
      <c r="AA26" s="401">
        <v>3.4197144316390204E-3</v>
      </c>
      <c r="AB26" s="401">
        <v>3.9017079662024235E-3</v>
      </c>
      <c r="AC26" s="401">
        <v>6.3883152539422564E-3</v>
      </c>
      <c r="AD26" s="401">
        <v>1.677677645359044E-2</v>
      </c>
      <c r="AE26" s="401">
        <v>4.8536620880454306E-5</v>
      </c>
      <c r="AF26" s="401">
        <v>2.9436836090450942E-3</v>
      </c>
      <c r="AG26" s="401">
        <v>1.5810209412945992E-2</v>
      </c>
      <c r="AH26" s="401">
        <v>8.9548195890661979E-3</v>
      </c>
      <c r="AI26" s="401">
        <v>1.8260803949680382E-2</v>
      </c>
      <c r="AJ26" s="401">
        <v>3.2560242397322208E-3</v>
      </c>
      <c r="AK26" s="401">
        <v>5.0741419238878711E-2</v>
      </c>
      <c r="AL26" s="401">
        <v>7.0045482409324539E-3</v>
      </c>
      <c r="AM26" s="401">
        <v>6.9764959545716545E-3</v>
      </c>
      <c r="AN26" s="401">
        <v>6.0710949947805064E-2</v>
      </c>
      <c r="AO26" s="401">
        <v>3.6520903411821237E-2</v>
      </c>
      <c r="AP26" s="402">
        <v>7.7316279255497371E-3</v>
      </c>
      <c r="AQ26" s="401">
        <v>1.9943161678285148E-2</v>
      </c>
      <c r="AR26" s="401">
        <v>1.0983971257521954E-2</v>
      </c>
      <c r="AS26" s="401">
        <v>0</v>
      </c>
      <c r="AT26" s="401">
        <v>3.9672810751777473E-3</v>
      </c>
      <c r="AU26" s="401">
        <v>9.4695667773796732E-3</v>
      </c>
      <c r="AV26" s="401">
        <v>7.4297271639080361E-3</v>
      </c>
      <c r="AW26" s="402">
        <v>9.2423425861116633E-3</v>
      </c>
      <c r="AX26" s="401">
        <v>1.2058232891897528E-2</v>
      </c>
      <c r="AY26" s="402">
        <v>2.0631575576088523E-2</v>
      </c>
      <c r="AZ26" s="402">
        <v>1.5367838005620939E-2</v>
      </c>
      <c r="BA26" s="401">
        <v>1.505918102709443E-2</v>
      </c>
      <c r="BB26" s="402">
        <v>1.7720478509965502E-2</v>
      </c>
      <c r="BC26" s="401">
        <v>1.2699471213796673E-2</v>
      </c>
      <c r="BD26" s="402">
        <v>1.3652008447746323E-2</v>
      </c>
    </row>
    <row r="27" spans="1:56" x14ac:dyDescent="0.15">
      <c r="A27" s="251" t="s">
        <v>463</v>
      </c>
      <c r="B27" s="452" t="s">
        <v>36</v>
      </c>
      <c r="C27" s="401">
        <v>2.7984895823350139E-3</v>
      </c>
      <c r="D27" s="401">
        <v>1.2186205215695832E-3</v>
      </c>
      <c r="E27" s="401">
        <v>7.6665069477719217E-4</v>
      </c>
      <c r="F27" s="401">
        <v>3.7124883984737548E-3</v>
      </c>
      <c r="G27" s="401">
        <v>5.0809243048131176E-4</v>
      </c>
      <c r="H27" s="401">
        <v>2.3647397361748197E-3</v>
      </c>
      <c r="I27" s="401">
        <v>4.1272558463413215E-3</v>
      </c>
      <c r="J27" s="401">
        <v>3.2307209623760923E-3</v>
      </c>
      <c r="K27" s="401">
        <v>3.2574805714551629E-4</v>
      </c>
      <c r="L27" s="401">
        <v>3.1758247871965582E-3</v>
      </c>
      <c r="M27" s="401">
        <v>5.7055182124923619E-3</v>
      </c>
      <c r="N27" s="401">
        <v>4.0027568202465266E-3</v>
      </c>
      <c r="O27" s="401">
        <v>3.0909937756700683E-3</v>
      </c>
      <c r="P27" s="401">
        <v>3.8309423026345172E-3</v>
      </c>
      <c r="Q27" s="401">
        <v>1.7343881348116747E-3</v>
      </c>
      <c r="R27" s="401">
        <v>1.6697414344300683E-3</v>
      </c>
      <c r="S27" s="401">
        <v>1.2746339565796771E-3</v>
      </c>
      <c r="T27" s="401">
        <v>3.3097919883731492E-3</v>
      </c>
      <c r="U27" s="401">
        <v>1.7474777341299453E-3</v>
      </c>
      <c r="V27" s="401">
        <v>1.568548081058517E-3</v>
      </c>
      <c r="W27" s="401">
        <v>6.3720209159944289E-4</v>
      </c>
      <c r="X27" s="401">
        <v>1.3306803417086688E-3</v>
      </c>
      <c r="Y27" s="401">
        <v>6.6491785747147187E-4</v>
      </c>
      <c r="Z27" s="401">
        <v>1.6415755825943495E-2</v>
      </c>
      <c r="AA27" s="401">
        <v>3.0244487375924323E-2</v>
      </c>
      <c r="AB27" s="401">
        <v>2.9456603188548099E-3</v>
      </c>
      <c r="AC27" s="401">
        <v>3.0857604025730494E-3</v>
      </c>
      <c r="AD27" s="401">
        <v>2.6434420440466051E-3</v>
      </c>
      <c r="AE27" s="401">
        <v>9.0828196540956811E-3</v>
      </c>
      <c r="AF27" s="401">
        <v>5.0630421342525806E-3</v>
      </c>
      <c r="AG27" s="401">
        <v>4.1525200180396364E-3</v>
      </c>
      <c r="AH27" s="401">
        <v>8.2537305109186658E-3</v>
      </c>
      <c r="AI27" s="401">
        <v>5.7779167160736042E-3</v>
      </c>
      <c r="AJ27" s="401">
        <v>2.2010882497580787E-3</v>
      </c>
      <c r="AK27" s="401">
        <v>1.7973799730393004E-3</v>
      </c>
      <c r="AL27" s="401">
        <v>1.2860247688370478E-3</v>
      </c>
      <c r="AM27" s="401">
        <v>2.3247870546292937E-3</v>
      </c>
      <c r="AN27" s="401">
        <v>0</v>
      </c>
      <c r="AO27" s="401">
        <v>0</v>
      </c>
      <c r="AP27" s="402">
        <v>4.3710043429834363E-3</v>
      </c>
      <c r="AQ27" s="401">
        <v>0</v>
      </c>
      <c r="AR27" s="401">
        <v>0</v>
      </c>
      <c r="AS27" s="401">
        <v>0</v>
      </c>
      <c r="AT27" s="401">
        <v>0.756357679363452</v>
      </c>
      <c r="AU27" s="401">
        <v>0.3263211370186625</v>
      </c>
      <c r="AV27" s="401">
        <v>0</v>
      </c>
      <c r="AW27" s="402">
        <v>9.7835477506125409E-2</v>
      </c>
      <c r="AX27" s="401">
        <v>4.9674765856080806E-2</v>
      </c>
      <c r="AY27" s="402">
        <v>0</v>
      </c>
      <c r="AZ27" s="402">
        <v>4.5216414408840264E-2</v>
      </c>
      <c r="BA27" s="401">
        <v>3.2286985913838218E-2</v>
      </c>
      <c r="BB27" s="402">
        <v>0</v>
      </c>
      <c r="BC27" s="401">
        <v>9.6500908759381693E-2</v>
      </c>
      <c r="BD27" s="402">
        <v>4.9358869662338649E-2</v>
      </c>
    </row>
    <row r="28" spans="1:56" x14ac:dyDescent="0.15">
      <c r="A28" s="251" t="s">
        <v>464</v>
      </c>
      <c r="B28" s="452" t="s">
        <v>190</v>
      </c>
      <c r="C28" s="401">
        <v>9.7947135381725482E-3</v>
      </c>
      <c r="D28" s="401">
        <v>7.0679990251035826E-3</v>
      </c>
      <c r="E28" s="401">
        <v>7.0915189266890274E-3</v>
      </c>
      <c r="F28" s="401">
        <v>4.9499845312983397E-2</v>
      </c>
      <c r="G28" s="401">
        <v>1.400006351155381E-2</v>
      </c>
      <c r="H28" s="401">
        <v>3.0827089090857289E-2</v>
      </c>
      <c r="I28" s="401">
        <v>5.0796437068415252E-2</v>
      </c>
      <c r="J28" s="401">
        <v>3.0106757944662246E-2</v>
      </c>
      <c r="K28" s="401">
        <v>7.6628352490421452E-3</v>
      </c>
      <c r="L28" s="401">
        <v>3.3941917178198541E-2</v>
      </c>
      <c r="M28" s="401">
        <v>5.794521639788517E-2</v>
      </c>
      <c r="N28" s="401">
        <v>4.4162227565575835E-2</v>
      </c>
      <c r="O28" s="401">
        <v>3.6753186264131772E-2</v>
      </c>
      <c r="P28" s="401">
        <v>2.4072410764352386E-2</v>
      </c>
      <c r="Q28" s="401">
        <v>1.4002242939579154E-2</v>
      </c>
      <c r="R28" s="401">
        <v>1.0902189804803154E-2</v>
      </c>
      <c r="S28" s="401">
        <v>9.7666757711949281E-3</v>
      </c>
      <c r="T28" s="401">
        <v>2.8868425833409029E-2</v>
      </c>
      <c r="U28" s="401">
        <v>9.2771199314150184E-3</v>
      </c>
      <c r="V28" s="401">
        <v>5.540516608900245E-3</v>
      </c>
      <c r="W28" s="401">
        <v>1.2566676301337468E-2</v>
      </c>
      <c r="X28" s="401">
        <v>1.5359315076231663E-2</v>
      </c>
      <c r="Y28" s="401">
        <v>3.1909112846803273E-3</v>
      </c>
      <c r="Z28" s="401">
        <v>8.6278028905374754E-2</v>
      </c>
      <c r="AA28" s="401">
        <v>4.3434814469389113E-2</v>
      </c>
      <c r="AB28" s="401">
        <v>7.7078111676700867E-2</v>
      </c>
      <c r="AC28" s="401">
        <v>2.3627430036317027E-2</v>
      </c>
      <c r="AD28" s="401">
        <v>5.1819535642073913E-3</v>
      </c>
      <c r="AE28" s="401">
        <v>3.7308482583442541E-3</v>
      </c>
      <c r="AF28" s="401">
        <v>1.3479588586844522E-2</v>
      </c>
      <c r="AG28" s="401">
        <v>7.0541784732681525E-3</v>
      </c>
      <c r="AH28" s="401">
        <v>1.214158812610043E-2</v>
      </c>
      <c r="AI28" s="401">
        <v>2.0354759774488772E-2</v>
      </c>
      <c r="AJ28" s="401">
        <v>1.0757570950394212E-2</v>
      </c>
      <c r="AK28" s="401">
        <v>4.4243199336352007E-3</v>
      </c>
      <c r="AL28" s="401">
        <v>5.5191896329256631E-3</v>
      </c>
      <c r="AM28" s="401">
        <v>3.6084366927822728E-2</v>
      </c>
      <c r="AN28" s="401">
        <v>0</v>
      </c>
      <c r="AO28" s="401">
        <v>3.4705536867958779E-3</v>
      </c>
      <c r="AP28" s="402">
        <v>2.6584470865026806E-2</v>
      </c>
      <c r="AQ28" s="401">
        <v>2.7361992948068183E-4</v>
      </c>
      <c r="AR28" s="401">
        <v>0.174828557104864</v>
      </c>
      <c r="AS28" s="401">
        <v>0</v>
      </c>
      <c r="AT28" s="401">
        <v>0</v>
      </c>
      <c r="AU28" s="401">
        <v>0</v>
      </c>
      <c r="AV28" s="401">
        <v>0</v>
      </c>
      <c r="AW28" s="402">
        <v>0.10145239474247192</v>
      </c>
      <c r="AX28" s="401">
        <v>7.3704216220467578E-2</v>
      </c>
      <c r="AY28" s="402">
        <v>7.3680080708440759E-3</v>
      </c>
      <c r="AZ28" s="402">
        <v>5.0850788812416503E-2</v>
      </c>
      <c r="BA28" s="401">
        <v>5.0484390829639736E-2</v>
      </c>
      <c r="BB28" s="402">
        <v>5.8244988078738668E-4</v>
      </c>
      <c r="BC28" s="401">
        <v>0.10786518010493377</v>
      </c>
      <c r="BD28" s="402">
        <v>7.6870258404172526E-2</v>
      </c>
    </row>
    <row r="29" spans="1:56" x14ac:dyDescent="0.15">
      <c r="A29" s="251" t="s">
        <v>465</v>
      </c>
      <c r="B29" s="452" t="s">
        <v>283</v>
      </c>
      <c r="C29" s="401">
        <v>6.1336757968986607E-4</v>
      </c>
      <c r="D29" s="401">
        <v>0</v>
      </c>
      <c r="E29" s="401">
        <v>9.5831336847149022E-5</v>
      </c>
      <c r="F29" s="401">
        <v>2.9906156543260802E-3</v>
      </c>
      <c r="G29" s="401">
        <v>1.9201659768606238E-3</v>
      </c>
      <c r="H29" s="401">
        <v>1.5954870509131314E-3</v>
      </c>
      <c r="I29" s="401">
        <v>2.3573956943074336E-3</v>
      </c>
      <c r="J29" s="401">
        <v>2.5000635968693381E-3</v>
      </c>
      <c r="K29" s="401">
        <v>4.8086617959576219E-4</v>
      </c>
      <c r="L29" s="401">
        <v>9.7824675926784488E-4</v>
      </c>
      <c r="M29" s="401">
        <v>1.2752729881240204E-3</v>
      </c>
      <c r="N29" s="401">
        <v>9.5872021415034495E-4</v>
      </c>
      <c r="O29" s="401">
        <v>7.3393459513627186E-4</v>
      </c>
      <c r="P29" s="401">
        <v>6.5999394592019536E-4</v>
      </c>
      <c r="Q29" s="401">
        <v>6.2430382533155472E-4</v>
      </c>
      <c r="R29" s="401">
        <v>5.4164783116877825E-4</v>
      </c>
      <c r="S29" s="401">
        <v>6.290401344159445E-4</v>
      </c>
      <c r="T29" s="401">
        <v>1.7656008720138068E-3</v>
      </c>
      <c r="U29" s="401">
        <v>5.8040666012731403E-4</v>
      </c>
      <c r="V29" s="401">
        <v>2.2769246337946215E-4</v>
      </c>
      <c r="W29" s="401">
        <v>3.6130015503061199E-4</v>
      </c>
      <c r="X29" s="401">
        <v>8.7247437498823104E-4</v>
      </c>
      <c r="Y29" s="401">
        <v>7.5345783327054514E-4</v>
      </c>
      <c r="Z29" s="401">
        <v>9.6091141667549169E-4</v>
      </c>
      <c r="AA29" s="401">
        <v>9.2532143095063621E-2</v>
      </c>
      <c r="AB29" s="401">
        <v>9.4054417198522009E-3</v>
      </c>
      <c r="AC29" s="401">
        <v>2.3562549945801386E-3</v>
      </c>
      <c r="AD29" s="401">
        <v>1.2874168122914002E-3</v>
      </c>
      <c r="AE29" s="401">
        <v>3.7211409341681632E-4</v>
      </c>
      <c r="AF29" s="401">
        <v>2.18258800607003E-3</v>
      </c>
      <c r="AG29" s="401">
        <v>2.603834273606821E-3</v>
      </c>
      <c r="AH29" s="401">
        <v>4.0352456600195987E-3</v>
      </c>
      <c r="AI29" s="401">
        <v>9.5076913126435052E-3</v>
      </c>
      <c r="AJ29" s="401">
        <v>4.5290860922950014E-3</v>
      </c>
      <c r="AK29" s="401">
        <v>2.3849849642252254E-3</v>
      </c>
      <c r="AL29" s="401">
        <v>7.9090523283478439E-4</v>
      </c>
      <c r="AM29" s="401">
        <v>8.5797237580855189E-3</v>
      </c>
      <c r="AN29" s="401">
        <v>0</v>
      </c>
      <c r="AO29" s="401">
        <v>1.0678626728602703E-3</v>
      </c>
      <c r="AP29" s="402">
        <v>2.3346470882507739E-3</v>
      </c>
      <c r="AQ29" s="401">
        <v>2.5496402519790804E-4</v>
      </c>
      <c r="AR29" s="401">
        <v>5.58720937888101E-3</v>
      </c>
      <c r="AS29" s="401">
        <v>-2.8773790529682322E-4</v>
      </c>
      <c r="AT29" s="401">
        <v>0</v>
      </c>
      <c r="AU29" s="401">
        <v>0</v>
      </c>
      <c r="AV29" s="401">
        <v>0</v>
      </c>
      <c r="AW29" s="402">
        <v>3.2123457839219466E-3</v>
      </c>
      <c r="AX29" s="401">
        <v>3.8361812701077627E-3</v>
      </c>
      <c r="AY29" s="402">
        <v>9.063686005732861E-5</v>
      </c>
      <c r="AZ29" s="402">
        <v>1.5333904292459688E-3</v>
      </c>
      <c r="BA29" s="401">
        <v>2.5251191877108214E-3</v>
      </c>
      <c r="BB29" s="402">
        <v>2.5929877831380598E-6</v>
      </c>
      <c r="BC29" s="401">
        <v>3.2696221443192243E-3</v>
      </c>
      <c r="BD29" s="402">
        <v>3.8589158497044267E-3</v>
      </c>
    </row>
    <row r="30" spans="1:56" x14ac:dyDescent="0.15">
      <c r="A30" s="251" t="s">
        <v>466</v>
      </c>
      <c r="B30" s="452" t="s">
        <v>279</v>
      </c>
      <c r="C30" s="401">
        <v>4.600256847673995E-4</v>
      </c>
      <c r="D30" s="401">
        <v>0</v>
      </c>
      <c r="E30" s="401">
        <v>0</v>
      </c>
      <c r="F30" s="401">
        <v>2.6812416211199341E-3</v>
      </c>
      <c r="G30" s="401">
        <v>8.2353314773845937E-4</v>
      </c>
      <c r="H30" s="401">
        <v>1.9943588136414142E-4</v>
      </c>
      <c r="I30" s="401">
        <v>8.6316950037718327E-4</v>
      </c>
      <c r="J30" s="401">
        <v>2.3573239567993534E-3</v>
      </c>
      <c r="K30" s="401">
        <v>1.5511812245024587E-5</v>
      </c>
      <c r="L30" s="401">
        <v>5.5634886783005395E-5</v>
      </c>
      <c r="M30" s="401">
        <v>2.0191822311963654E-3</v>
      </c>
      <c r="N30" s="401">
        <v>1.3761260965469512E-4</v>
      </c>
      <c r="O30" s="401">
        <v>1.5525539512498059E-4</v>
      </c>
      <c r="P30" s="401">
        <v>8.4360128425889632E-5</v>
      </c>
      <c r="Q30" s="401">
        <v>2.7325152233356802E-4</v>
      </c>
      <c r="R30" s="401">
        <v>2.0362700419878881E-5</v>
      </c>
      <c r="S30" s="401">
        <v>5.1316432018142844E-4</v>
      </c>
      <c r="T30" s="401">
        <v>7.720955581796712E-4</v>
      </c>
      <c r="U30" s="401">
        <v>2.2997245023912441E-4</v>
      </c>
      <c r="V30" s="401">
        <v>2.0239330078174411E-4</v>
      </c>
      <c r="W30" s="401">
        <v>3.6786924875844131E-4</v>
      </c>
      <c r="X30" s="401">
        <v>2.1968779226322363E-4</v>
      </c>
      <c r="Y30" s="401">
        <v>1.998225728328105E-3</v>
      </c>
      <c r="Z30" s="401">
        <v>9.8744238154425817E-3</v>
      </c>
      <c r="AA30" s="401">
        <v>2.0873581595718697E-3</v>
      </c>
      <c r="AB30" s="401">
        <v>0</v>
      </c>
      <c r="AC30" s="401">
        <v>1.3798887543813841E-3</v>
      </c>
      <c r="AD30" s="401">
        <v>3.3698841324868939E-3</v>
      </c>
      <c r="AE30" s="401">
        <v>6.4715494507272407E-6</v>
      </c>
      <c r="AF30" s="401">
        <v>5.8171122393540289E-3</v>
      </c>
      <c r="AG30" s="401">
        <v>5.2927611705341267E-3</v>
      </c>
      <c r="AH30" s="401">
        <v>2.7593432070045172E-2</v>
      </c>
      <c r="AI30" s="401">
        <v>5.0395075835156901E-3</v>
      </c>
      <c r="AJ30" s="401">
        <v>3.7378840998143945E-3</v>
      </c>
      <c r="AK30" s="401">
        <v>3.4564999481525006E-5</v>
      </c>
      <c r="AL30" s="401">
        <v>3.0650256990616306E-4</v>
      </c>
      <c r="AM30" s="401">
        <v>1.6935294494374826E-2</v>
      </c>
      <c r="AN30" s="401">
        <v>0</v>
      </c>
      <c r="AO30" s="401">
        <v>1.1052378664103796E-2</v>
      </c>
      <c r="AP30" s="402">
        <v>3.1960971590228432E-3</v>
      </c>
      <c r="AQ30" s="401">
        <v>0</v>
      </c>
      <c r="AR30" s="401">
        <v>9.6636851302253027E-4</v>
      </c>
      <c r="AS30" s="401">
        <v>6.4582772843871971E-3</v>
      </c>
      <c r="AT30" s="401">
        <v>0</v>
      </c>
      <c r="AU30" s="401">
        <v>0</v>
      </c>
      <c r="AV30" s="401">
        <v>0</v>
      </c>
      <c r="AW30" s="402">
        <v>1.397271649138343E-3</v>
      </c>
      <c r="AX30" s="401">
        <v>3.8631741603701942E-3</v>
      </c>
      <c r="AY30" s="402">
        <v>2.0497381779749227E-5</v>
      </c>
      <c r="AZ30" s="402">
        <v>6.5679821463883155E-4</v>
      </c>
      <c r="BA30" s="401">
        <v>2.5181125971435758E-3</v>
      </c>
      <c r="BB30" s="402">
        <v>1.008510185904259E-3</v>
      </c>
      <c r="BC30" s="401">
        <v>2.5788620803237418E-4</v>
      </c>
      <c r="BD30" s="402">
        <v>3.3163214153934008E-3</v>
      </c>
    </row>
    <row r="31" spans="1:56" x14ac:dyDescent="0.15">
      <c r="A31" s="251" t="s">
        <v>467</v>
      </c>
      <c r="B31" s="452" t="s">
        <v>380</v>
      </c>
      <c r="C31" s="401">
        <v>7.258821950892258E-2</v>
      </c>
      <c r="D31" s="401">
        <v>2.5834755057275165E-2</v>
      </c>
      <c r="E31" s="401">
        <v>6.3440344992812647E-2</v>
      </c>
      <c r="F31" s="401">
        <v>2.6503042177993194E-2</v>
      </c>
      <c r="G31" s="401">
        <v>7.7096675170158044E-2</v>
      </c>
      <c r="H31" s="401">
        <v>7.6697341804609812E-2</v>
      </c>
      <c r="I31" s="401">
        <v>8.3567863981895196E-2</v>
      </c>
      <c r="J31" s="401">
        <v>4.023420607081582E-2</v>
      </c>
      <c r="K31" s="401">
        <v>1.0625591387841842E-2</v>
      </c>
      <c r="L31" s="401">
        <v>5.9445876527641266E-2</v>
      </c>
      <c r="M31" s="401">
        <v>3.8563723797125325E-2</v>
      </c>
      <c r="N31" s="401">
        <v>2.3196004323662575E-2</v>
      </c>
      <c r="O31" s="401">
        <v>3.9420756234915526E-2</v>
      </c>
      <c r="P31" s="401">
        <v>4.6318672866309044E-2</v>
      </c>
      <c r="Q31" s="401">
        <v>4.5297132566837511E-2</v>
      </c>
      <c r="R31" s="401">
        <v>4.1539908856552919E-2</v>
      </c>
      <c r="S31" s="401">
        <v>4.9553464273003417E-2</v>
      </c>
      <c r="T31" s="401">
        <v>4.3078390407848124E-2</v>
      </c>
      <c r="U31" s="401">
        <v>5.2059817868077167E-2</v>
      </c>
      <c r="V31" s="401">
        <v>4.3767551294052166E-2</v>
      </c>
      <c r="W31" s="401">
        <v>4.0215991801771031E-2</v>
      </c>
      <c r="X31" s="401">
        <v>7.8943238951273254E-2</v>
      </c>
      <c r="Y31" s="401">
        <v>5.9052691702068193E-2</v>
      </c>
      <c r="Z31" s="401">
        <v>1.9597242117349357E-2</v>
      </c>
      <c r="AA31" s="401">
        <v>1.8364310616658896E-2</v>
      </c>
      <c r="AB31" s="401">
        <v>1.5400118859977779E-2</v>
      </c>
      <c r="AC31" s="401">
        <v>1.1445797431697881E-2</v>
      </c>
      <c r="AD31" s="401">
        <v>5.7187135517771598E-3</v>
      </c>
      <c r="AE31" s="401">
        <v>1.1567894643174943E-3</v>
      </c>
      <c r="AF31" s="401">
        <v>1.0603818123911047E-2</v>
      </c>
      <c r="AG31" s="401">
        <v>9.3261515159250852E-3</v>
      </c>
      <c r="AH31" s="401">
        <v>9.9706020602458589E-3</v>
      </c>
      <c r="AI31" s="401">
        <v>2.0222708506257615E-2</v>
      </c>
      <c r="AJ31" s="401">
        <v>6.2578327014293195E-2</v>
      </c>
      <c r="AK31" s="401">
        <v>4.1063219384051712E-2</v>
      </c>
      <c r="AL31" s="401">
        <v>2.2758351659186288E-2</v>
      </c>
      <c r="AM31" s="401">
        <v>8.0596887475183052E-2</v>
      </c>
      <c r="AN31" s="401">
        <v>0.1472995989231361</v>
      </c>
      <c r="AO31" s="401">
        <v>6.2149607560467723E-2</v>
      </c>
      <c r="AP31" s="402">
        <v>3.601611947634667E-2</v>
      </c>
      <c r="AQ31" s="401">
        <v>9.6817924592834892E-2</v>
      </c>
      <c r="AR31" s="401">
        <v>0.1563846962426603</v>
      </c>
      <c r="AS31" s="401">
        <v>6.4741028691785231E-5</v>
      </c>
      <c r="AT31" s="401">
        <v>2.131299173111641E-2</v>
      </c>
      <c r="AU31" s="401">
        <v>9.8582918229419031E-2</v>
      </c>
      <c r="AV31" s="401">
        <v>2.8315515746893963E-2</v>
      </c>
      <c r="AW31" s="402">
        <v>0.11640700298089587</v>
      </c>
      <c r="AX31" s="401">
        <v>9.0116842131951938E-2</v>
      </c>
      <c r="AY31" s="402">
        <v>4.7085208256601598E-2</v>
      </c>
      <c r="AZ31" s="402">
        <v>7.9123514581850532E-2</v>
      </c>
      <c r="BA31" s="401">
        <v>7.5054373945438055E-2</v>
      </c>
      <c r="BB31" s="402">
        <v>0.11458753343333623</v>
      </c>
      <c r="BC31" s="401">
        <v>3.8900195280333151E-2</v>
      </c>
      <c r="BD31" s="402">
        <v>5.4151044511424218E-2</v>
      </c>
    </row>
    <row r="32" spans="1:56" x14ac:dyDescent="0.15">
      <c r="A32" s="251" t="s">
        <v>468</v>
      </c>
      <c r="B32" s="452" t="s">
        <v>37</v>
      </c>
      <c r="C32" s="401">
        <v>5.0794502693067029E-3</v>
      </c>
      <c r="D32" s="401">
        <v>8.0428954423592495E-3</v>
      </c>
      <c r="E32" s="401">
        <v>9.0081456636320074E-3</v>
      </c>
      <c r="F32" s="401">
        <v>5.2077962256367946E-2</v>
      </c>
      <c r="G32" s="401">
        <v>5.2418202411321996E-3</v>
      </c>
      <c r="H32" s="401">
        <v>1.8205646884526624E-2</v>
      </c>
      <c r="I32" s="401">
        <v>7.9281030580862291E-3</v>
      </c>
      <c r="J32" s="401">
        <v>5.9526669700472878E-3</v>
      </c>
      <c r="K32" s="401">
        <v>3.2574805714551632E-3</v>
      </c>
      <c r="L32" s="401">
        <v>2.9579214806297869E-3</v>
      </c>
      <c r="M32" s="401">
        <v>1.0813252211801589E-2</v>
      </c>
      <c r="N32" s="401">
        <v>3.8320258232060539E-3</v>
      </c>
      <c r="O32" s="401">
        <v>7.6780849952717677E-3</v>
      </c>
      <c r="P32" s="401">
        <v>1.1309219569564851E-2</v>
      </c>
      <c r="Q32" s="401">
        <v>6.144364092472869E-3</v>
      </c>
      <c r="R32" s="401">
        <v>6.4875563537734118E-3</v>
      </c>
      <c r="S32" s="401">
        <v>1.1008202352279029E-2</v>
      </c>
      <c r="T32" s="401">
        <v>5.711236261240803E-3</v>
      </c>
      <c r="U32" s="401">
        <v>5.7806000247181272E-3</v>
      </c>
      <c r="V32" s="401">
        <v>6.1223973486477599E-3</v>
      </c>
      <c r="W32" s="401">
        <v>3.8363507370523164E-3</v>
      </c>
      <c r="X32" s="401">
        <v>1.5949333718310036E-2</v>
      </c>
      <c r="Y32" s="401">
        <v>1.257441264142525E-2</v>
      </c>
      <c r="Z32" s="401">
        <v>1.6081331899026267E-2</v>
      </c>
      <c r="AA32" s="401">
        <v>2.3782559456398639E-2</v>
      </c>
      <c r="AB32" s="401">
        <v>2.6510942869693289E-2</v>
      </c>
      <c r="AC32" s="401">
        <v>1.7691692974752149E-2</v>
      </c>
      <c r="AD32" s="401">
        <v>4.8272076776857166E-2</v>
      </c>
      <c r="AE32" s="401">
        <v>7.7446650164215564E-2</v>
      </c>
      <c r="AF32" s="401">
        <v>1.7179684133615602E-2</v>
      </c>
      <c r="AG32" s="401">
        <v>6.3308911750440356E-3</v>
      </c>
      <c r="AH32" s="401">
        <v>2.1295580748731269E-2</v>
      </c>
      <c r="AI32" s="401">
        <v>7.4972781269201328E-3</v>
      </c>
      <c r="AJ32" s="401">
        <v>7.1525453305201709E-3</v>
      </c>
      <c r="AK32" s="401">
        <v>2.7237219591441705E-2</v>
      </c>
      <c r="AL32" s="401">
        <v>7.3217676839122591E-3</v>
      </c>
      <c r="AM32" s="401">
        <v>6.0564011698652949E-3</v>
      </c>
      <c r="AN32" s="401">
        <v>0</v>
      </c>
      <c r="AO32" s="401">
        <v>2.1891184793635539E-3</v>
      </c>
      <c r="AP32" s="402">
        <v>1.3473085962142813E-2</v>
      </c>
      <c r="AQ32" s="401">
        <v>2.4874539043698346E-5</v>
      </c>
      <c r="AR32" s="401">
        <v>4.5217953193592612E-2</v>
      </c>
      <c r="AS32" s="401">
        <v>0</v>
      </c>
      <c r="AT32" s="401">
        <v>0</v>
      </c>
      <c r="AU32" s="401">
        <v>0</v>
      </c>
      <c r="AV32" s="401">
        <v>0</v>
      </c>
      <c r="AW32" s="402">
        <v>2.6238443344715749E-2</v>
      </c>
      <c r="AX32" s="401">
        <v>2.5701802210933312E-2</v>
      </c>
      <c r="AY32" s="402">
        <v>5.6463881371402952E-3</v>
      </c>
      <c r="AZ32" s="402">
        <v>1.5163374464898072E-2</v>
      </c>
      <c r="BA32" s="401">
        <v>1.8681756508534084E-2</v>
      </c>
      <c r="BB32" s="402">
        <v>1.3857250836562683E-2</v>
      </c>
      <c r="BC32" s="401">
        <v>1.6644780956638353E-2</v>
      </c>
      <c r="BD32" s="402">
        <v>2.1232734794202294E-2</v>
      </c>
    </row>
    <row r="33" spans="1:56" x14ac:dyDescent="0.15">
      <c r="A33" s="251" t="s">
        <v>469</v>
      </c>
      <c r="B33" s="452" t="s">
        <v>38</v>
      </c>
      <c r="C33" s="401">
        <v>2.1084510551839146E-3</v>
      </c>
      <c r="D33" s="401">
        <v>0</v>
      </c>
      <c r="E33" s="401">
        <v>6.7081935793004315E-4</v>
      </c>
      <c r="F33" s="401">
        <v>7.9406001856244194E-3</v>
      </c>
      <c r="G33" s="401">
        <v>1.346444940775476E-3</v>
      </c>
      <c r="H33" s="401">
        <v>2.79210233909798E-3</v>
      </c>
      <c r="I33" s="401">
        <v>1.1460569836940753E-3</v>
      </c>
      <c r="J33" s="401">
        <v>1.7397276923381319E-3</v>
      </c>
      <c r="K33" s="401">
        <v>3.2574805714551629E-4</v>
      </c>
      <c r="L33" s="401">
        <v>5.8880255178680714E-4</v>
      </c>
      <c r="M33" s="401">
        <v>2.3114322909747868E-3</v>
      </c>
      <c r="N33" s="401">
        <v>9.7984746127575463E-4</v>
      </c>
      <c r="O33" s="401">
        <v>8.8918999026125253E-4</v>
      </c>
      <c r="P33" s="401">
        <v>3.2056848801838059E-3</v>
      </c>
      <c r="Q33" s="401">
        <v>1.8899896961405121E-3</v>
      </c>
      <c r="R33" s="401">
        <v>1.6493787340101894E-3</v>
      </c>
      <c r="S33" s="401">
        <v>1.8788435593739396E-3</v>
      </c>
      <c r="T33" s="401">
        <v>3.6333908620219822E-4</v>
      </c>
      <c r="U33" s="401">
        <v>1.8663750553420098E-3</v>
      </c>
      <c r="V33" s="401">
        <v>1.796240544437979E-3</v>
      </c>
      <c r="W33" s="401">
        <v>3.8100743621409988E-4</v>
      </c>
      <c r="X33" s="401">
        <v>1.2302516366740524E-3</v>
      </c>
      <c r="Y33" s="401">
        <v>3.4409065104659461E-3</v>
      </c>
      <c r="Z33" s="401">
        <v>3.150273391560255E-3</v>
      </c>
      <c r="AA33" s="401">
        <v>2.2205937867785845E-4</v>
      </c>
      <c r="AB33" s="401">
        <v>8.5269114493165547E-4</v>
      </c>
      <c r="AC33" s="401">
        <v>2.735091425542184E-2</v>
      </c>
      <c r="AD33" s="401">
        <v>1.442391124491995E-2</v>
      </c>
      <c r="AE33" s="401">
        <v>2.5646750473232054E-2</v>
      </c>
      <c r="AF33" s="401">
        <v>1.7744065796129419E-2</v>
      </c>
      <c r="AG33" s="401">
        <v>1.7112126549749401E-2</v>
      </c>
      <c r="AH33" s="401">
        <v>1.6172850325448737E-3</v>
      </c>
      <c r="AI33" s="401">
        <v>6.3303761035713134E-3</v>
      </c>
      <c r="AJ33" s="401">
        <v>1.9454843980519377E-2</v>
      </c>
      <c r="AK33" s="401">
        <v>1.5554249766686254E-2</v>
      </c>
      <c r="AL33" s="401">
        <v>5.4827522644752807E-3</v>
      </c>
      <c r="AM33" s="401">
        <v>1.0906645603398588E-2</v>
      </c>
      <c r="AN33" s="401">
        <v>0</v>
      </c>
      <c r="AO33" s="401">
        <v>2.4240482673928133E-2</v>
      </c>
      <c r="AP33" s="402">
        <v>6.9181647283111753E-3</v>
      </c>
      <c r="AQ33" s="401">
        <v>0</v>
      </c>
      <c r="AR33" s="401">
        <v>0.16953071230897843</v>
      </c>
      <c r="AS33" s="401">
        <v>1.3667550501599102E-4</v>
      </c>
      <c r="AT33" s="401">
        <v>0</v>
      </c>
      <c r="AU33" s="401">
        <v>1.7942381173535513E-2</v>
      </c>
      <c r="AV33" s="401">
        <v>0</v>
      </c>
      <c r="AW33" s="402">
        <v>0.10237633083695416</v>
      </c>
      <c r="AX33" s="401">
        <v>5.4339620233318613E-2</v>
      </c>
      <c r="AY33" s="402">
        <v>1.0420036190689705E-3</v>
      </c>
      <c r="AZ33" s="402">
        <v>4.7875473952343976E-2</v>
      </c>
      <c r="BA33" s="401">
        <v>3.5683724968114408E-2</v>
      </c>
      <c r="BB33" s="402">
        <v>3.0013833589823042E-3</v>
      </c>
      <c r="BC33" s="401">
        <v>9.8771704350281153E-2</v>
      </c>
      <c r="BD33" s="402">
        <v>5.2964654754153823E-2</v>
      </c>
    </row>
    <row r="34" spans="1:56" x14ac:dyDescent="0.15">
      <c r="A34" s="251" t="s">
        <v>470</v>
      </c>
      <c r="B34" s="452" t="s">
        <v>471</v>
      </c>
      <c r="C34" s="401">
        <v>2.9824998562419734E-2</v>
      </c>
      <c r="D34" s="401">
        <v>3.2415305873750917E-2</v>
      </c>
      <c r="E34" s="401">
        <v>2.0316243411595592E-2</v>
      </c>
      <c r="F34" s="401">
        <v>2.4956172011962461E-2</v>
      </c>
      <c r="G34" s="401">
        <v>2.646103036910798E-2</v>
      </c>
      <c r="H34" s="401">
        <v>1.7009031596341775E-2</v>
      </c>
      <c r="I34" s="401">
        <v>3.3953751523240296E-2</v>
      </c>
      <c r="J34" s="401">
        <v>2.1703491609453038E-2</v>
      </c>
      <c r="K34" s="401">
        <v>1.9064017249135215E-2</v>
      </c>
      <c r="L34" s="401">
        <v>1.6630194907553363E-2</v>
      </c>
      <c r="M34" s="401">
        <v>4.5670713887191475E-2</v>
      </c>
      <c r="N34" s="401">
        <v>1.6984022662113078E-2</v>
      </c>
      <c r="O34" s="401">
        <v>2.7734259220053351E-2</v>
      </c>
      <c r="P34" s="401">
        <v>2.0380414555595805E-2</v>
      </c>
      <c r="Q34" s="401">
        <v>1.5928286656027569E-2</v>
      </c>
      <c r="R34" s="401">
        <v>1.3704097382578488E-2</v>
      </c>
      <c r="S34" s="401">
        <v>1.6164676085714993E-2</v>
      </c>
      <c r="T34" s="401">
        <v>1.7088291397947136E-2</v>
      </c>
      <c r="U34" s="401">
        <v>1.8494791202224005E-2</v>
      </c>
      <c r="V34" s="401">
        <v>1.9480355200242872E-2</v>
      </c>
      <c r="W34" s="401">
        <v>1.4550542607141918E-2</v>
      </c>
      <c r="X34" s="401">
        <v>9.0944469202909925E-2</v>
      </c>
      <c r="Y34" s="401">
        <v>2.6469980608009223E-2</v>
      </c>
      <c r="Z34" s="401">
        <v>3.8309375574791124E-2</v>
      </c>
      <c r="AA34" s="401">
        <v>1.2568560833166788E-2</v>
      </c>
      <c r="AB34" s="401">
        <v>4.3461409265910439E-2</v>
      </c>
      <c r="AC34" s="401">
        <v>2.1000577591049712E-2</v>
      </c>
      <c r="AD34" s="401">
        <v>2.860567512702647E-2</v>
      </c>
      <c r="AE34" s="401">
        <v>5.0963451924477014E-4</v>
      </c>
      <c r="AF34" s="401">
        <v>8.4767315510425836E-2</v>
      </c>
      <c r="AG34" s="401">
        <v>1.7350385895046758E-2</v>
      </c>
      <c r="AH34" s="401">
        <v>2.3442666050558083E-2</v>
      </c>
      <c r="AI34" s="401">
        <v>1.8872551661690041E-2</v>
      </c>
      <c r="AJ34" s="401">
        <v>1.2107968336056601E-2</v>
      </c>
      <c r="AK34" s="401">
        <v>2.7029829594552555E-2</v>
      </c>
      <c r="AL34" s="401">
        <v>8.7385383042477404E-3</v>
      </c>
      <c r="AM34" s="401">
        <v>2.3811455286809127E-2</v>
      </c>
      <c r="AN34" s="401">
        <v>9.5599142904236031E-2</v>
      </c>
      <c r="AO34" s="401">
        <v>7.5978429174008225E-2</v>
      </c>
      <c r="AP34" s="402">
        <v>2.3800118219090585E-2</v>
      </c>
      <c r="AQ34" s="401">
        <v>2.7131903461913971E-2</v>
      </c>
      <c r="AR34" s="401">
        <v>4.1543568960461748E-2</v>
      </c>
      <c r="AS34" s="401">
        <v>6.992031098712805E-4</v>
      </c>
      <c r="AT34" s="401">
        <v>2.1229411371386543E-3</v>
      </c>
      <c r="AU34" s="401">
        <v>6.1691343763046226E-3</v>
      </c>
      <c r="AV34" s="401">
        <v>1.6262847236554259E-2</v>
      </c>
      <c r="AW34" s="402">
        <v>2.6525053613637432E-2</v>
      </c>
      <c r="AX34" s="401">
        <v>3.6227563345759259E-2</v>
      </c>
      <c r="AY34" s="402">
        <v>4.3529392925200569E-2</v>
      </c>
      <c r="AZ34" s="402">
        <v>3.5670533617113337E-2</v>
      </c>
      <c r="BA34" s="401">
        <v>3.8783440635063914E-2</v>
      </c>
      <c r="BB34" s="402">
        <v>4.2929181614160823E-2</v>
      </c>
      <c r="BC34" s="401">
        <v>2.7437769098651858E-2</v>
      </c>
      <c r="BD34" s="402">
        <v>3.6591362122829603E-2</v>
      </c>
    </row>
    <row r="35" spans="1:56" x14ac:dyDescent="0.15">
      <c r="A35" s="251" t="s">
        <v>472</v>
      </c>
      <c r="B35" s="452" t="s">
        <v>191</v>
      </c>
      <c r="C35" s="401">
        <v>3.2776830039677215E-3</v>
      </c>
      <c r="D35" s="401">
        <v>4.874482086278333E-4</v>
      </c>
      <c r="E35" s="401">
        <v>4.5040728318160037E-3</v>
      </c>
      <c r="F35" s="401">
        <v>8.8687222852428579E-3</v>
      </c>
      <c r="G35" s="401">
        <v>3.615924463592002E-3</v>
      </c>
      <c r="H35" s="401">
        <v>4.6724977919598851E-3</v>
      </c>
      <c r="I35" s="401">
        <v>4.3013404514594096E-3</v>
      </c>
      <c r="J35" s="401">
        <v>1.1250992817793556E-2</v>
      </c>
      <c r="K35" s="401">
        <v>4.0330711837063924E-4</v>
      </c>
      <c r="L35" s="401">
        <v>4.2514325983346625E-3</v>
      </c>
      <c r="M35" s="401">
        <v>5.0678817184303514E-3</v>
      </c>
      <c r="N35" s="401">
        <v>1.7084519837628541E-3</v>
      </c>
      <c r="O35" s="401">
        <v>2.5405428293178642E-3</v>
      </c>
      <c r="P35" s="401">
        <v>5.9250584317948364E-3</v>
      </c>
      <c r="Q35" s="401">
        <v>6.7250235774317015E-3</v>
      </c>
      <c r="R35" s="401">
        <v>9.7170806403662022E-3</v>
      </c>
      <c r="S35" s="401">
        <v>6.3152318757811274E-3</v>
      </c>
      <c r="T35" s="401">
        <v>6.5344263784176586E-3</v>
      </c>
      <c r="U35" s="401">
        <v>1.2204184247043602E-2</v>
      </c>
      <c r="V35" s="401">
        <v>1.884787613529992E-2</v>
      </c>
      <c r="W35" s="401">
        <v>2.1218172740888669E-3</v>
      </c>
      <c r="X35" s="401">
        <v>4.9837744873428447E-3</v>
      </c>
      <c r="Y35" s="401">
        <v>8.5241427681068595E-3</v>
      </c>
      <c r="Z35" s="401">
        <v>6.357398850696438E-3</v>
      </c>
      <c r="AA35" s="401">
        <v>4.0237159416427956E-2</v>
      </c>
      <c r="AB35" s="401">
        <v>9.5604764734761368E-3</v>
      </c>
      <c r="AC35" s="401">
        <v>3.8685940800873508E-2</v>
      </c>
      <c r="AD35" s="401">
        <v>5.8595626011469712E-2</v>
      </c>
      <c r="AE35" s="401">
        <v>2.341083013800579E-3</v>
      </c>
      <c r="AF35" s="401">
        <v>1.1866065908537385E-2</v>
      </c>
      <c r="AG35" s="401">
        <v>0.1970149507739174</v>
      </c>
      <c r="AH35" s="401">
        <v>3.0716465236338721E-2</v>
      </c>
      <c r="AI35" s="401">
        <v>2.8965041447928681E-2</v>
      </c>
      <c r="AJ35" s="401">
        <v>1.1253311547186572E-2</v>
      </c>
      <c r="AK35" s="401">
        <v>7.1791503923127442E-2</v>
      </c>
      <c r="AL35" s="401">
        <v>3.8987984241909836E-2</v>
      </c>
      <c r="AM35" s="401">
        <v>2.0122536985248598E-2</v>
      </c>
      <c r="AN35" s="401">
        <v>0</v>
      </c>
      <c r="AO35" s="401">
        <v>5.8091729403598698E-2</v>
      </c>
      <c r="AP35" s="402">
        <v>1.4623485564263079E-2</v>
      </c>
      <c r="AQ35" s="401">
        <v>1.1610191098646203E-2</v>
      </c>
      <c r="AR35" s="401">
        <v>1.978405886979525E-2</v>
      </c>
      <c r="AS35" s="401">
        <v>5.7547581059364649E-5</v>
      </c>
      <c r="AT35" s="401">
        <v>3.759444580649475E-2</v>
      </c>
      <c r="AU35" s="401">
        <v>6.8018919014078597E-2</v>
      </c>
      <c r="AV35" s="401">
        <v>-4.2927312502579768E-3</v>
      </c>
      <c r="AW35" s="402">
        <v>2.8193281914929303E-2</v>
      </c>
      <c r="AX35" s="401">
        <v>2.7764214257661884E-2</v>
      </c>
      <c r="AY35" s="402">
        <v>4.5814850993642605E-3</v>
      </c>
      <c r="AZ35" s="402">
        <v>1.5494098978956964E-2</v>
      </c>
      <c r="BA35" s="401">
        <v>1.9649506797682063E-2</v>
      </c>
      <c r="BB35" s="402">
        <v>3.7766056752723612E-2</v>
      </c>
      <c r="BC35" s="401">
        <v>-9.7667738159659314E-3</v>
      </c>
      <c r="BD35" s="402">
        <v>1.0070302483543502E-2</v>
      </c>
    </row>
    <row r="36" spans="1:56" x14ac:dyDescent="0.15">
      <c r="A36" s="251" t="s">
        <v>473</v>
      </c>
      <c r="B36" s="452" t="s">
        <v>39</v>
      </c>
      <c r="C36" s="401">
        <v>0</v>
      </c>
      <c r="D36" s="401">
        <v>0</v>
      </c>
      <c r="E36" s="401">
        <v>0</v>
      </c>
      <c r="F36" s="401">
        <v>0</v>
      </c>
      <c r="G36" s="401">
        <v>0</v>
      </c>
      <c r="H36" s="401">
        <v>0</v>
      </c>
      <c r="I36" s="401">
        <v>0</v>
      </c>
      <c r="J36" s="401">
        <v>0</v>
      </c>
      <c r="K36" s="401">
        <v>0</v>
      </c>
      <c r="L36" s="401">
        <v>0</v>
      </c>
      <c r="M36" s="401">
        <v>0</v>
      </c>
      <c r="N36" s="401">
        <v>0</v>
      </c>
      <c r="O36" s="401">
        <v>0</v>
      </c>
      <c r="P36" s="401">
        <v>0</v>
      </c>
      <c r="Q36" s="401">
        <v>0</v>
      </c>
      <c r="R36" s="401">
        <v>0</v>
      </c>
      <c r="S36" s="401">
        <v>0</v>
      </c>
      <c r="T36" s="401">
        <v>0</v>
      </c>
      <c r="U36" s="401">
        <v>0</v>
      </c>
      <c r="V36" s="401">
        <v>0</v>
      </c>
      <c r="W36" s="401">
        <v>0</v>
      </c>
      <c r="X36" s="401">
        <v>0</v>
      </c>
      <c r="Y36" s="401">
        <v>0</v>
      </c>
      <c r="Z36" s="401">
        <v>0</v>
      </c>
      <c r="AA36" s="401">
        <v>0</v>
      </c>
      <c r="AB36" s="401">
        <v>0</v>
      </c>
      <c r="AC36" s="401">
        <v>0</v>
      </c>
      <c r="AD36" s="401">
        <v>0</v>
      </c>
      <c r="AE36" s="401">
        <v>0</v>
      </c>
      <c r="AF36" s="401">
        <v>0</v>
      </c>
      <c r="AG36" s="401">
        <v>0</v>
      </c>
      <c r="AH36" s="401">
        <v>0</v>
      </c>
      <c r="AI36" s="401">
        <v>0</v>
      </c>
      <c r="AJ36" s="401">
        <v>0</v>
      </c>
      <c r="AK36" s="401">
        <v>0</v>
      </c>
      <c r="AL36" s="401">
        <v>0</v>
      </c>
      <c r="AM36" s="401">
        <v>0</v>
      </c>
      <c r="AN36" s="401">
        <v>0</v>
      </c>
      <c r="AO36" s="401">
        <v>0.18970580383362701</v>
      </c>
      <c r="AP36" s="402">
        <v>3.04459574400991E-4</v>
      </c>
      <c r="AQ36" s="401">
        <v>0</v>
      </c>
      <c r="AR36" s="401">
        <v>3.7835784153932967E-3</v>
      </c>
      <c r="AS36" s="401">
        <v>0.33910487615041213</v>
      </c>
      <c r="AT36" s="401">
        <v>0</v>
      </c>
      <c r="AU36" s="401">
        <v>0</v>
      </c>
      <c r="AV36" s="401">
        <v>0</v>
      </c>
      <c r="AW36" s="402">
        <v>4.6119468403174553E-2</v>
      </c>
      <c r="AX36" s="401">
        <v>2.1649332861662041E-2</v>
      </c>
      <c r="AY36" s="402">
        <v>0</v>
      </c>
      <c r="AZ36" s="402">
        <v>2.1314936552569008E-2</v>
      </c>
      <c r="BA36" s="401">
        <v>1.4071363862561859E-2</v>
      </c>
      <c r="BB36" s="402">
        <v>0</v>
      </c>
      <c r="BC36" s="401">
        <v>4.5490355092581702E-2</v>
      </c>
      <c r="BD36" s="402">
        <v>2.151165849661581E-2</v>
      </c>
    </row>
    <row r="37" spans="1:56" x14ac:dyDescent="0.15">
      <c r="A37" s="251" t="s">
        <v>474</v>
      </c>
      <c r="B37" s="452" t="s">
        <v>40</v>
      </c>
      <c r="C37" s="401">
        <v>0</v>
      </c>
      <c r="D37" s="401">
        <v>0</v>
      </c>
      <c r="E37" s="401">
        <v>0</v>
      </c>
      <c r="F37" s="401">
        <v>0</v>
      </c>
      <c r="G37" s="401">
        <v>7.4096812778524622E-5</v>
      </c>
      <c r="H37" s="401">
        <v>0</v>
      </c>
      <c r="I37" s="401">
        <v>5.8028201706029132E-5</v>
      </c>
      <c r="J37" s="401">
        <v>1.9079060801433615E-4</v>
      </c>
      <c r="K37" s="401">
        <v>0</v>
      </c>
      <c r="L37" s="401">
        <v>1.2517849526176214E-4</v>
      </c>
      <c r="M37" s="401">
        <v>3.0553415340471319E-4</v>
      </c>
      <c r="N37" s="401">
        <v>4.9106574399600753E-5</v>
      </c>
      <c r="O37" s="401">
        <v>0</v>
      </c>
      <c r="P37" s="401">
        <v>2.6300510626895004E-4</v>
      </c>
      <c r="Q37" s="401">
        <v>1.0057174085888266E-4</v>
      </c>
      <c r="R37" s="401">
        <v>6.9233181427588196E-5</v>
      </c>
      <c r="S37" s="401">
        <v>5.7937907117258049E-5</v>
      </c>
      <c r="T37" s="401">
        <v>9.0834771550549545E-4</v>
      </c>
      <c r="U37" s="401">
        <v>8.4949007129145955E-4</v>
      </c>
      <c r="V37" s="401">
        <v>1.1384623168973107E-3</v>
      </c>
      <c r="W37" s="401">
        <v>6.5690937278293081E-5</v>
      </c>
      <c r="X37" s="401">
        <v>4.3937558452644726E-5</v>
      </c>
      <c r="Y37" s="401">
        <v>1.5451093815916709E-4</v>
      </c>
      <c r="Z37" s="401">
        <v>1.1258938872879892E-4</v>
      </c>
      <c r="AA37" s="401">
        <v>6.661781360335754E-5</v>
      </c>
      <c r="AB37" s="401">
        <v>2.5839125603989562E-5</v>
      </c>
      <c r="AC37" s="401">
        <v>3.481370710595235E-5</v>
      </c>
      <c r="AD37" s="401">
        <v>2.3003999467275803E-4</v>
      </c>
      <c r="AE37" s="401">
        <v>0</v>
      </c>
      <c r="AF37" s="401">
        <v>1.1732581448938681E-3</v>
      </c>
      <c r="AG37" s="401">
        <v>4.2971774776844598E-3</v>
      </c>
      <c r="AH37" s="401">
        <v>1.3145420215266216E-4</v>
      </c>
      <c r="AI37" s="401">
        <v>0</v>
      </c>
      <c r="AJ37" s="401">
        <v>9.716515697130257E-5</v>
      </c>
      <c r="AK37" s="401">
        <v>0</v>
      </c>
      <c r="AL37" s="401">
        <v>2.121940868581129E-4</v>
      </c>
      <c r="AM37" s="401">
        <v>1.6224409196678266E-4</v>
      </c>
      <c r="AN37" s="401">
        <v>0</v>
      </c>
      <c r="AO37" s="401">
        <v>1.0678626728602701E-4</v>
      </c>
      <c r="AP37" s="402">
        <v>2.3736364229967494E-4</v>
      </c>
      <c r="AQ37" s="401">
        <v>0</v>
      </c>
      <c r="AR37" s="401">
        <v>2.8625897198815951E-2</v>
      </c>
      <c r="AS37" s="401">
        <v>0.1395054073145853</v>
      </c>
      <c r="AT37" s="401">
        <v>6.8017696748166809E-2</v>
      </c>
      <c r="AU37" s="401">
        <v>0.13216567717965183</v>
      </c>
      <c r="AV37" s="401">
        <v>0</v>
      </c>
      <c r="AW37" s="402">
        <v>6.6334809991181798E-2</v>
      </c>
      <c r="AX37" s="401">
        <v>3.0936956854322736E-2</v>
      </c>
      <c r="AY37" s="402">
        <v>1.0046599516389899E-2</v>
      </c>
      <c r="AZ37" s="402">
        <v>3.6061201949345409E-2</v>
      </c>
      <c r="BA37" s="401">
        <v>2.362465391646552E-2</v>
      </c>
      <c r="BB37" s="402">
        <v>8.1685597638306729E-3</v>
      </c>
      <c r="BC37" s="401">
        <v>6.7697059619320987E-2</v>
      </c>
      <c r="BD37" s="402">
        <v>3.1797130693449742E-2</v>
      </c>
    </row>
    <row r="38" spans="1:56" x14ac:dyDescent="0.15">
      <c r="A38" s="251" t="s">
        <v>475</v>
      </c>
      <c r="B38" s="452" t="s">
        <v>476</v>
      </c>
      <c r="C38" s="401">
        <v>4.600256847673995E-4</v>
      </c>
      <c r="D38" s="401">
        <v>0</v>
      </c>
      <c r="E38" s="401">
        <v>0</v>
      </c>
      <c r="F38" s="401">
        <v>0</v>
      </c>
      <c r="G38" s="401">
        <v>0</v>
      </c>
      <c r="H38" s="401">
        <v>0</v>
      </c>
      <c r="I38" s="401">
        <v>0</v>
      </c>
      <c r="J38" s="401">
        <v>1.1306110104553253E-5</v>
      </c>
      <c r="K38" s="401">
        <v>0</v>
      </c>
      <c r="L38" s="401">
        <v>0</v>
      </c>
      <c r="M38" s="401">
        <v>0</v>
      </c>
      <c r="N38" s="401">
        <v>1.713020037195375E-6</v>
      </c>
      <c r="O38" s="401">
        <v>0</v>
      </c>
      <c r="P38" s="401">
        <v>0</v>
      </c>
      <c r="Q38" s="401">
        <v>0</v>
      </c>
      <c r="R38" s="401">
        <v>0</v>
      </c>
      <c r="S38" s="401">
        <v>0</v>
      </c>
      <c r="T38" s="401">
        <v>0</v>
      </c>
      <c r="U38" s="401">
        <v>0</v>
      </c>
      <c r="V38" s="401">
        <v>0</v>
      </c>
      <c r="W38" s="401">
        <v>0</v>
      </c>
      <c r="X38" s="401">
        <v>0</v>
      </c>
      <c r="Y38" s="401">
        <v>0</v>
      </c>
      <c r="Z38" s="401">
        <v>2.6753914153377961E-5</v>
      </c>
      <c r="AA38" s="401">
        <v>2.6647125441343016E-4</v>
      </c>
      <c r="AB38" s="401">
        <v>0</v>
      </c>
      <c r="AC38" s="401">
        <v>2.0571736017153664E-5</v>
      </c>
      <c r="AD38" s="401">
        <v>1.61431575208953E-4</v>
      </c>
      <c r="AE38" s="401">
        <v>3.2357747253636203E-6</v>
      </c>
      <c r="AF38" s="401">
        <v>8.6179440583022645E-4</v>
      </c>
      <c r="AG38" s="401">
        <v>8.3390770854074663E-4</v>
      </c>
      <c r="AH38" s="401">
        <v>1.593384268517117E-5</v>
      </c>
      <c r="AI38" s="401">
        <v>1.0779695365808962E-5</v>
      </c>
      <c r="AJ38" s="401">
        <v>2.0876628012119865E-2</v>
      </c>
      <c r="AK38" s="401">
        <v>0</v>
      </c>
      <c r="AL38" s="401">
        <v>4.072411767983985E-5</v>
      </c>
      <c r="AM38" s="401">
        <v>5.7639348461883312E-5</v>
      </c>
      <c r="AN38" s="401">
        <v>0</v>
      </c>
      <c r="AO38" s="401">
        <v>1.8687596775054727E-3</v>
      </c>
      <c r="AP38" s="402">
        <v>9.6050868828052578E-4</v>
      </c>
      <c r="AQ38" s="401">
        <v>3.5433780867748295E-2</v>
      </c>
      <c r="AR38" s="401">
        <v>4.1570867506027356E-2</v>
      </c>
      <c r="AS38" s="401">
        <v>0.51422648138263816</v>
      </c>
      <c r="AT38" s="401">
        <v>0</v>
      </c>
      <c r="AU38" s="401">
        <v>0</v>
      </c>
      <c r="AV38" s="401">
        <v>0</v>
      </c>
      <c r="AW38" s="402">
        <v>9.1790758850070403E-2</v>
      </c>
      <c r="AX38" s="401">
        <v>4.3445099997016123E-2</v>
      </c>
      <c r="AY38" s="402">
        <v>9.1277403237945774E-5</v>
      </c>
      <c r="AZ38" s="402">
        <v>4.247183157302914E-2</v>
      </c>
      <c r="BA38" s="401">
        <v>2.8269855304375823E-2</v>
      </c>
      <c r="BB38" s="402">
        <v>7.7789633494141791E-6</v>
      </c>
      <c r="BC38" s="401">
        <v>9.0634594910947469E-2</v>
      </c>
      <c r="BD38" s="402">
        <v>4.3213550670453744E-2</v>
      </c>
    </row>
    <row r="39" spans="1:56" x14ac:dyDescent="0.15">
      <c r="A39" s="251" t="s">
        <v>477</v>
      </c>
      <c r="B39" s="452" t="s">
        <v>478</v>
      </c>
      <c r="C39" s="401">
        <v>9.5838684326541559E-5</v>
      </c>
      <c r="D39" s="401">
        <v>0</v>
      </c>
      <c r="E39" s="401">
        <v>7.6665069477719217E-3</v>
      </c>
      <c r="F39" s="401">
        <v>2.4749922656491698E-3</v>
      </c>
      <c r="G39" s="401">
        <v>5.694869324978036E-4</v>
      </c>
      <c r="H39" s="401">
        <v>5.1283512350779221E-4</v>
      </c>
      <c r="I39" s="401">
        <v>4.8598618928799396E-4</v>
      </c>
      <c r="J39" s="401">
        <v>1.40761070801688E-3</v>
      </c>
      <c r="K39" s="401">
        <v>4.6535436735073759E-5</v>
      </c>
      <c r="L39" s="401">
        <v>3.6626300465478554E-4</v>
      </c>
      <c r="M39" s="401">
        <v>2.5903982571269161E-4</v>
      </c>
      <c r="N39" s="401">
        <v>5.0762493768889618E-4</v>
      </c>
      <c r="O39" s="401">
        <v>2.2582602927269905E-4</v>
      </c>
      <c r="P39" s="401">
        <v>7.3442935335480384E-4</v>
      </c>
      <c r="Q39" s="401">
        <v>2.2030903988143921E-3</v>
      </c>
      <c r="R39" s="401">
        <v>1.6656688943460925E-3</v>
      </c>
      <c r="S39" s="401">
        <v>1.3739560830664051E-3</v>
      </c>
      <c r="T39" s="401">
        <v>5.5636297574711594E-4</v>
      </c>
      <c r="U39" s="401">
        <v>5.0687805358827422E-4</v>
      </c>
      <c r="V39" s="401">
        <v>5.8188073974751434E-4</v>
      </c>
      <c r="W39" s="401">
        <v>1.5108915574007411E-4</v>
      </c>
      <c r="X39" s="401">
        <v>5.4608108362572735E-4</v>
      </c>
      <c r="Y39" s="401">
        <v>6.9616726069467421E-4</v>
      </c>
      <c r="Z39" s="401">
        <v>1.1571067871335968E-3</v>
      </c>
      <c r="AA39" s="401">
        <v>9.3931117180734124E-3</v>
      </c>
      <c r="AB39" s="401">
        <v>1.5761866618433631E-3</v>
      </c>
      <c r="AC39" s="401">
        <v>3.2123557011401487E-4</v>
      </c>
      <c r="AD39" s="401">
        <v>2.6030841502443672E-3</v>
      </c>
      <c r="AE39" s="401">
        <v>1.9091070879645358E-4</v>
      </c>
      <c r="AF39" s="401">
        <v>1.4659872229612005E-3</v>
      </c>
      <c r="AG39" s="401">
        <v>1.0296207421778606E-3</v>
      </c>
      <c r="AH39" s="401">
        <v>0</v>
      </c>
      <c r="AI39" s="401">
        <v>1.9915487188332057E-3</v>
      </c>
      <c r="AJ39" s="401">
        <v>1.0291574789409394E-3</v>
      </c>
      <c r="AK39" s="401">
        <v>0</v>
      </c>
      <c r="AL39" s="401">
        <v>1.8154382986749658E-3</v>
      </c>
      <c r="AM39" s="401">
        <v>2.9182588647183143E-3</v>
      </c>
      <c r="AN39" s="401">
        <v>0</v>
      </c>
      <c r="AO39" s="401">
        <v>3.7375193550109455E-3</v>
      </c>
      <c r="AP39" s="402">
        <v>1.0370306133973524E-3</v>
      </c>
      <c r="AQ39" s="401">
        <v>0</v>
      </c>
      <c r="AR39" s="401">
        <v>1.0655104073296274E-2</v>
      </c>
      <c r="AS39" s="401">
        <v>0</v>
      </c>
      <c r="AT39" s="401">
        <v>0</v>
      </c>
      <c r="AU39" s="401">
        <v>0</v>
      </c>
      <c r="AV39" s="401">
        <v>0</v>
      </c>
      <c r="AW39" s="402">
        <v>6.1826195656792217E-3</v>
      </c>
      <c r="AX39" s="401">
        <v>3.9048277258550319E-3</v>
      </c>
      <c r="AY39" s="402">
        <v>5.7328614665236119E-5</v>
      </c>
      <c r="AZ39" s="402">
        <v>2.8882412966054574E-3</v>
      </c>
      <c r="BA39" s="401">
        <v>2.5580781897391451E-3</v>
      </c>
      <c r="BB39" s="402">
        <v>2.7074033690690268E-3</v>
      </c>
      <c r="BC39" s="401">
        <v>3.0933478225066468E-3</v>
      </c>
      <c r="BD39" s="402">
        <v>2.4791218539248721E-3</v>
      </c>
    </row>
    <row r="40" spans="1:56" x14ac:dyDescent="0.15">
      <c r="A40" s="251" t="s">
        <v>479</v>
      </c>
      <c r="B40" s="452" t="s">
        <v>41</v>
      </c>
      <c r="C40" s="401">
        <v>1.9876943129324722E-2</v>
      </c>
      <c r="D40" s="401">
        <v>2.1203997075310749E-2</v>
      </c>
      <c r="E40" s="401">
        <v>9.7747963584092004E-3</v>
      </c>
      <c r="F40" s="401">
        <v>6.0327936475198518E-2</v>
      </c>
      <c r="G40" s="401">
        <v>2.6342475468662342E-2</v>
      </c>
      <c r="H40" s="401">
        <v>3.0542180688908516E-2</v>
      </c>
      <c r="I40" s="401">
        <v>1.7227122381477399E-2</v>
      </c>
      <c r="J40" s="401">
        <v>4.4799048025529198E-2</v>
      </c>
      <c r="K40" s="401">
        <v>4.4053546775869824E-3</v>
      </c>
      <c r="L40" s="401">
        <v>3.6032861673126498E-2</v>
      </c>
      <c r="M40" s="401">
        <v>5.3309067722309304E-2</v>
      </c>
      <c r="N40" s="401">
        <v>9.7990456194366107E-3</v>
      </c>
      <c r="O40" s="401">
        <v>1.2999110810009739E-2</v>
      </c>
      <c r="P40" s="401">
        <v>2.5734801530391978E-2</v>
      </c>
      <c r="Q40" s="401">
        <v>3.6799769254270032E-2</v>
      </c>
      <c r="R40" s="401">
        <v>3.1093843541155054E-2</v>
      </c>
      <c r="S40" s="401">
        <v>2.7984009137635636E-2</v>
      </c>
      <c r="T40" s="401">
        <v>4.3384957761831232E-2</v>
      </c>
      <c r="U40" s="401">
        <v>3.6589086164575797E-2</v>
      </c>
      <c r="V40" s="401">
        <v>3.4052672856528451E-2</v>
      </c>
      <c r="W40" s="401">
        <v>2.3418819139711486E-2</v>
      </c>
      <c r="X40" s="401">
        <v>3.1383970323317661E-2</v>
      </c>
      <c r="Y40" s="401">
        <v>9.5642270720524433E-2</v>
      </c>
      <c r="Z40" s="401">
        <v>6.1775902526572765E-2</v>
      </c>
      <c r="AA40" s="401">
        <v>0.13516754380121243</v>
      </c>
      <c r="AB40" s="401">
        <v>6.1962223198366966E-2</v>
      </c>
      <c r="AC40" s="401">
        <v>8.631583944551259E-2</v>
      </c>
      <c r="AD40" s="401">
        <v>0.11625091309734728</v>
      </c>
      <c r="AE40" s="401">
        <v>2.3549968451196428E-2</v>
      </c>
      <c r="AF40" s="401">
        <v>6.5983476029001259E-2</v>
      </c>
      <c r="AG40" s="401">
        <v>0.15810209412945991</v>
      </c>
      <c r="AH40" s="401">
        <v>9.2480022944733467E-2</v>
      </c>
      <c r="AI40" s="401">
        <v>7.0571970636109829E-2</v>
      </c>
      <c r="AJ40" s="401">
        <v>4.6411234671700746E-2</v>
      </c>
      <c r="AK40" s="401">
        <v>7.9603193805952099E-2</v>
      </c>
      <c r="AL40" s="401">
        <v>0.14101690265221176</v>
      </c>
      <c r="AM40" s="401">
        <v>3.3482057084302887E-2</v>
      </c>
      <c r="AN40" s="401">
        <v>0</v>
      </c>
      <c r="AO40" s="401">
        <v>3.0647658711089754E-2</v>
      </c>
      <c r="AP40" s="402">
        <v>4.9779268950830423E-2</v>
      </c>
      <c r="AQ40" s="401">
        <v>3.8045607467336623E-2</v>
      </c>
      <c r="AR40" s="401">
        <v>1.5056593096551102E-2</v>
      </c>
      <c r="AS40" s="401">
        <v>0</v>
      </c>
      <c r="AT40" s="401">
        <v>6.2629549557581292E-3</v>
      </c>
      <c r="AU40" s="401">
        <v>1.9038054312525882E-2</v>
      </c>
      <c r="AV40" s="401">
        <v>0</v>
      </c>
      <c r="AW40" s="402">
        <v>1.4318214175766264E-2</v>
      </c>
      <c r="AX40" s="401">
        <v>5.6723963460078033E-2</v>
      </c>
      <c r="AY40" s="402">
        <v>9.3445641904334881E-3</v>
      </c>
      <c r="AZ40" s="402">
        <v>1.1643225418383736E-2</v>
      </c>
      <c r="BA40" s="401">
        <v>4.0139636305259997E-2</v>
      </c>
      <c r="BB40" s="402">
        <v>4.0442668391867873E-2</v>
      </c>
      <c r="BC40" s="401">
        <v>-2.1021126449897655E-2</v>
      </c>
      <c r="BD40" s="402">
        <v>3.9979406775986479E-2</v>
      </c>
    </row>
    <row r="41" spans="1:56" x14ac:dyDescent="0.15">
      <c r="A41" s="255">
        <v>37</v>
      </c>
      <c r="B41" s="452" t="s">
        <v>42</v>
      </c>
      <c r="C41" s="401">
        <v>5.7503210595924937E-5</v>
      </c>
      <c r="D41" s="401">
        <v>0</v>
      </c>
      <c r="E41" s="401">
        <v>7.6665069477719217E-4</v>
      </c>
      <c r="F41" s="401">
        <v>2.0624935547076416E-4</v>
      </c>
      <c r="G41" s="401">
        <v>1.4607657376337712E-4</v>
      </c>
      <c r="H41" s="401">
        <v>8.547252058463204E-5</v>
      </c>
      <c r="I41" s="401">
        <v>6.528172691928277E-5</v>
      </c>
      <c r="J41" s="401">
        <v>8.9035617073356867E-5</v>
      </c>
      <c r="K41" s="401">
        <v>1.5511812245024587E-5</v>
      </c>
      <c r="L41" s="401">
        <v>6.9543608478756742E-5</v>
      </c>
      <c r="M41" s="401">
        <v>4.6494327692021575E-5</v>
      </c>
      <c r="N41" s="401">
        <v>4.510952764614488E-5</v>
      </c>
      <c r="O41" s="401">
        <v>4.2342380488631069E-5</v>
      </c>
      <c r="P41" s="401">
        <v>7.9397767930249066E-5</v>
      </c>
      <c r="Q41" s="401">
        <v>1.08162060923704E-4</v>
      </c>
      <c r="R41" s="401">
        <v>1.1810366243529752E-4</v>
      </c>
      <c r="S41" s="401">
        <v>9.1045282612834075E-5</v>
      </c>
      <c r="T41" s="401">
        <v>1.5328367699155238E-4</v>
      </c>
      <c r="U41" s="401">
        <v>1.0951069059005925E-4</v>
      </c>
      <c r="V41" s="401">
        <v>1.0119665039087206E-4</v>
      </c>
      <c r="W41" s="401">
        <v>7.2260031006122396E-5</v>
      </c>
      <c r="X41" s="401">
        <v>5.1469711330240971E-4</v>
      </c>
      <c r="Y41" s="401">
        <v>2.534673816993078E-4</v>
      </c>
      <c r="Z41" s="401">
        <v>6.9114278229559728E-5</v>
      </c>
      <c r="AA41" s="401">
        <v>2.2205937867785845E-4</v>
      </c>
      <c r="AB41" s="401">
        <v>2.5839125603989562E-5</v>
      </c>
      <c r="AC41" s="401">
        <v>8.8300220750551876E-4</v>
      </c>
      <c r="AD41" s="401">
        <v>1.6546736458917681E-4</v>
      </c>
      <c r="AE41" s="401">
        <v>4.8860198352990668E-4</v>
      </c>
      <c r="AF41" s="401">
        <v>7.6812110084868018E-4</v>
      </c>
      <c r="AG41" s="401">
        <v>8.5347901190445802E-3</v>
      </c>
      <c r="AH41" s="401">
        <v>4.9793258391159906E-4</v>
      </c>
      <c r="AI41" s="401">
        <v>3.1557558183405738E-3</v>
      </c>
      <c r="AJ41" s="401">
        <v>1.2770277773371195E-2</v>
      </c>
      <c r="AK41" s="401">
        <v>2.7306349590404755E-3</v>
      </c>
      <c r="AL41" s="401">
        <v>1.0738306819789349E-3</v>
      </c>
      <c r="AM41" s="401">
        <v>1.593621245436885E-2</v>
      </c>
      <c r="AN41" s="401">
        <v>0</v>
      </c>
      <c r="AO41" s="401">
        <v>1.2280420737893108E-3</v>
      </c>
      <c r="AP41" s="402">
        <v>1.6130444774906431E-3</v>
      </c>
      <c r="AQ41" s="401">
        <v>0.67013251910675531</v>
      </c>
      <c r="AR41" s="401">
        <v>0.11660878839741158</v>
      </c>
      <c r="AS41" s="401">
        <v>0</v>
      </c>
      <c r="AT41" s="401">
        <v>0</v>
      </c>
      <c r="AU41" s="401">
        <v>0</v>
      </c>
      <c r="AV41" s="401">
        <v>0</v>
      </c>
      <c r="AW41" s="402">
        <v>8.7743926210341369E-2</v>
      </c>
      <c r="AX41" s="401">
        <v>4.2229040106950486E-2</v>
      </c>
      <c r="AY41" s="402">
        <v>2.4302688680000642E-2</v>
      </c>
      <c r="AZ41" s="402">
        <v>5.3623190402925812E-2</v>
      </c>
      <c r="BA41" s="401">
        <v>3.5954235416734634E-2</v>
      </c>
      <c r="BB41" s="402">
        <v>2.8037652775598949E-2</v>
      </c>
      <c r="BC41" s="401">
        <v>8.2642328188598457E-2</v>
      </c>
      <c r="BD41" s="402">
        <v>4.0140162802323728E-2</v>
      </c>
    </row>
    <row r="42" spans="1:56" x14ac:dyDescent="0.15">
      <c r="A42" s="256">
        <v>38</v>
      </c>
      <c r="B42" s="448" t="s">
        <v>280</v>
      </c>
      <c r="C42" s="401">
        <v>1.2075674225144237E-3</v>
      </c>
      <c r="D42" s="401">
        <v>2.9246892517669999E-3</v>
      </c>
      <c r="E42" s="401">
        <v>1.7249640632486824E-3</v>
      </c>
      <c r="F42" s="401">
        <v>1.0312467773538208E-3</v>
      </c>
      <c r="G42" s="401">
        <v>1.1178033470588859E-3</v>
      </c>
      <c r="H42" s="401">
        <v>1.4530328499387448E-3</v>
      </c>
      <c r="I42" s="401">
        <v>1.0009864794290025E-3</v>
      </c>
      <c r="J42" s="401">
        <v>8.7481026933980801E-4</v>
      </c>
      <c r="K42" s="401">
        <v>9.3070873470147518E-5</v>
      </c>
      <c r="L42" s="401">
        <v>2.4572074995827381E-4</v>
      </c>
      <c r="M42" s="401">
        <v>1.7601424054836739E-3</v>
      </c>
      <c r="N42" s="401">
        <v>2.4952991875145964E-4</v>
      </c>
      <c r="O42" s="401">
        <v>3.951955512272233E-4</v>
      </c>
      <c r="P42" s="401">
        <v>6.1533270145943026E-4</v>
      </c>
      <c r="Q42" s="401">
        <v>9.0704324774614929E-4</v>
      </c>
      <c r="R42" s="401">
        <v>1.2828501264523695E-3</v>
      </c>
      <c r="S42" s="401">
        <v>1.8622898716261515E-3</v>
      </c>
      <c r="T42" s="401">
        <v>1.5839313289127078E-3</v>
      </c>
      <c r="U42" s="401">
        <v>1.4033012779897593E-3</v>
      </c>
      <c r="V42" s="401">
        <v>1.1890606420927466E-3</v>
      </c>
      <c r="W42" s="401">
        <v>1.1233150274588119E-3</v>
      </c>
      <c r="X42" s="401">
        <v>1.8014398965584338E-3</v>
      </c>
      <c r="Y42" s="401">
        <v>1.2621286746260054E-3</v>
      </c>
      <c r="Z42" s="401">
        <v>6.577003896038749E-5</v>
      </c>
      <c r="AA42" s="401">
        <v>1.4655918992738659E-3</v>
      </c>
      <c r="AB42" s="401">
        <v>4.7543991111340788E-3</v>
      </c>
      <c r="AC42" s="401">
        <v>3.1284863158394455E-3</v>
      </c>
      <c r="AD42" s="401">
        <v>5.2344188261503012E-3</v>
      </c>
      <c r="AE42" s="401">
        <v>4.2712226374799788E-4</v>
      </c>
      <c r="AF42" s="401">
        <v>2.9624182700414038E-3</v>
      </c>
      <c r="AG42" s="401">
        <v>3.4037049328193738E-3</v>
      </c>
      <c r="AH42" s="401">
        <v>4.3379886710378512E-3</v>
      </c>
      <c r="AI42" s="401">
        <v>5.4545258550993351E-3</v>
      </c>
      <c r="AJ42" s="401">
        <v>2.3537763535701256E-3</v>
      </c>
      <c r="AK42" s="401">
        <v>7.0512598942311013E-3</v>
      </c>
      <c r="AL42" s="401">
        <v>2.3812891969632669E-3</v>
      </c>
      <c r="AM42" s="401">
        <v>2.7538799820677582E-3</v>
      </c>
      <c r="AN42" s="401">
        <v>0</v>
      </c>
      <c r="AO42" s="401">
        <v>3.2035880185808104E-4</v>
      </c>
      <c r="AP42" s="402">
        <v>1.5596590806846149E-3</v>
      </c>
      <c r="AQ42" s="401">
        <v>0</v>
      </c>
      <c r="AR42" s="401">
        <v>0</v>
      </c>
      <c r="AS42" s="401">
        <v>0</v>
      </c>
      <c r="AT42" s="401">
        <v>0</v>
      </c>
      <c r="AU42" s="401">
        <v>0</v>
      </c>
      <c r="AV42" s="401">
        <v>0</v>
      </c>
      <c r="AW42" s="402">
        <v>0</v>
      </c>
      <c r="AX42" s="401">
        <v>1.5696408807236786E-3</v>
      </c>
      <c r="AY42" s="402">
        <v>0</v>
      </c>
      <c r="AZ42" s="402">
        <v>0</v>
      </c>
      <c r="BA42" s="401">
        <v>1.0202156393155156E-3</v>
      </c>
      <c r="BB42" s="402">
        <v>0</v>
      </c>
      <c r="BC42" s="401">
        <v>0</v>
      </c>
      <c r="BD42" s="402">
        <v>1.5596590806846149E-3</v>
      </c>
    </row>
    <row r="43" spans="1:56" x14ac:dyDescent="0.15">
      <c r="A43" s="256">
        <v>39</v>
      </c>
      <c r="B43" s="448" t="s">
        <v>281</v>
      </c>
      <c r="C43" s="401">
        <v>1.1692319487838071E-3</v>
      </c>
      <c r="D43" s="401">
        <v>1.2186205215695832E-3</v>
      </c>
      <c r="E43" s="401">
        <v>2.9707714422616193E-3</v>
      </c>
      <c r="F43" s="401">
        <v>4.9499845312983397E-3</v>
      </c>
      <c r="G43" s="401">
        <v>1.9476876501783617E-3</v>
      </c>
      <c r="H43" s="401">
        <v>1.0826519274053392E-3</v>
      </c>
      <c r="I43" s="401">
        <v>1.0590146811350317E-3</v>
      </c>
      <c r="J43" s="401">
        <v>5.3986675749241781E-4</v>
      </c>
      <c r="K43" s="401">
        <v>1.085826857151721E-4</v>
      </c>
      <c r="L43" s="401">
        <v>6.7689112252656571E-4</v>
      </c>
      <c r="M43" s="401">
        <v>2.716597146576689E-3</v>
      </c>
      <c r="N43" s="401">
        <v>1.0740635633215002E-3</v>
      </c>
      <c r="O43" s="401">
        <v>1.5525539512498058E-3</v>
      </c>
      <c r="P43" s="401">
        <v>1.2207406819275794E-3</v>
      </c>
      <c r="Q43" s="401">
        <v>2.459263701002112E-3</v>
      </c>
      <c r="R43" s="401">
        <v>2.0199798816519852E-3</v>
      </c>
      <c r="S43" s="401">
        <v>9.6839073324559875E-4</v>
      </c>
      <c r="T43" s="401">
        <v>4.3714233808701971E-4</v>
      </c>
      <c r="U43" s="401">
        <v>9.5900076188151881E-4</v>
      </c>
      <c r="V43" s="401">
        <v>6.3247906494295035E-4</v>
      </c>
      <c r="W43" s="401">
        <v>5.8464934177680848E-4</v>
      </c>
      <c r="X43" s="401">
        <v>1.0231174325401559E-3</v>
      </c>
      <c r="Y43" s="401">
        <v>4.5589407146738514E-3</v>
      </c>
      <c r="Z43" s="401">
        <v>8.7061695640784111E-4</v>
      </c>
      <c r="AA43" s="401">
        <v>2.9755956742833034E-3</v>
      </c>
      <c r="AB43" s="401">
        <v>7.4416681739489935E-3</v>
      </c>
      <c r="AC43" s="401">
        <v>2.7123042718001059E-3</v>
      </c>
      <c r="AD43" s="401">
        <v>2.5223683626398904E-3</v>
      </c>
      <c r="AE43" s="401">
        <v>5.5817114012522446E-4</v>
      </c>
      <c r="AF43" s="401">
        <v>3.7726923581317797E-3</v>
      </c>
      <c r="AG43" s="401">
        <v>1.5657042690969121E-3</v>
      </c>
      <c r="AH43" s="401">
        <v>1.1233359093045675E-3</v>
      </c>
      <c r="AI43" s="401">
        <v>4.2256405833971129E-3</v>
      </c>
      <c r="AJ43" s="401">
        <v>1.3186699874676777E-3</v>
      </c>
      <c r="AK43" s="401">
        <v>2.9380249559296258E-3</v>
      </c>
      <c r="AL43" s="401">
        <v>1.3846200011145549E-3</v>
      </c>
      <c r="AM43" s="401">
        <v>1.3684008282987853E-3</v>
      </c>
      <c r="AN43" s="401">
        <v>5.4942036151859789E-5</v>
      </c>
      <c r="AO43" s="401">
        <v>5.3393133643013507E-5</v>
      </c>
      <c r="AP43" s="402">
        <v>1.6712285616500217E-3</v>
      </c>
      <c r="AQ43" s="401">
        <v>0</v>
      </c>
      <c r="AR43" s="401">
        <v>3.275825467872984E-5</v>
      </c>
      <c r="AS43" s="401">
        <v>0</v>
      </c>
      <c r="AT43" s="401">
        <v>0</v>
      </c>
      <c r="AU43" s="401">
        <v>0</v>
      </c>
      <c r="AV43" s="401">
        <v>0</v>
      </c>
      <c r="AW43" s="402">
        <v>1.9007963218473057E-5</v>
      </c>
      <c r="AX43" s="401">
        <v>1.6907208102075555E-3</v>
      </c>
      <c r="AY43" s="402">
        <v>9.2878761189488679E-6</v>
      </c>
      <c r="AZ43" s="402">
        <v>1.3780188085787183E-5</v>
      </c>
      <c r="BA43" s="401">
        <v>1.1021647225900216E-3</v>
      </c>
      <c r="BB43" s="402">
        <v>1.5136566184068424E-4</v>
      </c>
      <c r="BC43" s="401">
        <v>-1.4226936922099616E-4</v>
      </c>
      <c r="BD43" s="402">
        <v>1.6049038471590657E-3</v>
      </c>
    </row>
    <row r="44" spans="1:56" x14ac:dyDescent="0.15">
      <c r="A44" s="257">
        <v>40</v>
      </c>
      <c r="B44" s="261" t="s">
        <v>43</v>
      </c>
      <c r="C44" s="403">
        <v>0.54273446934120484</v>
      </c>
      <c r="D44" s="403">
        <v>0.31123568120887157</v>
      </c>
      <c r="E44" s="403">
        <v>0.44590321034978436</v>
      </c>
      <c r="F44" s="403">
        <v>0.35258327317727134</v>
      </c>
      <c r="G44" s="403">
        <v>0.65130886727143777</v>
      </c>
      <c r="H44" s="403">
        <v>0.60289466936379954</v>
      </c>
      <c r="I44" s="403">
        <v>0.66646115011895779</v>
      </c>
      <c r="J44" s="403">
        <v>0.68278164226902327</v>
      </c>
      <c r="K44" s="403">
        <v>0.70122698434858144</v>
      </c>
      <c r="L44" s="403">
        <v>0.63745526027854538</v>
      </c>
      <c r="M44" s="403">
        <v>0.51783389569329685</v>
      </c>
      <c r="N44" s="403">
        <v>0.74777378770999481</v>
      </c>
      <c r="O44" s="403">
        <v>0.76734273334180181</v>
      </c>
      <c r="P44" s="403">
        <v>0.55672226164541949</v>
      </c>
      <c r="Q44" s="403">
        <v>0.56611643171463433</v>
      </c>
      <c r="R44" s="403">
        <v>0.54262524078893248</v>
      </c>
      <c r="S44" s="403">
        <v>0.59067696306044581</v>
      </c>
      <c r="T44" s="403">
        <v>0.63800640385139429</v>
      </c>
      <c r="U44" s="403">
        <v>0.64883989067704206</v>
      </c>
      <c r="V44" s="403">
        <v>0.65843600576820904</v>
      </c>
      <c r="W44" s="403">
        <v>0.77891715058990463</v>
      </c>
      <c r="X44" s="403">
        <v>0.57539371190770605</v>
      </c>
      <c r="Y44" s="403">
        <v>0.52795693137804656</v>
      </c>
      <c r="Z44" s="403">
        <v>0.6680396626777324</v>
      </c>
      <c r="AA44" s="403">
        <v>0.49663580041303046</v>
      </c>
      <c r="AB44" s="403">
        <v>0.3121107981705899</v>
      </c>
      <c r="AC44" s="403">
        <v>0.27173206105058273</v>
      </c>
      <c r="AD44" s="403">
        <v>0.3219954557011579</v>
      </c>
      <c r="AE44" s="403">
        <v>0.14730702648481614</v>
      </c>
      <c r="AF44" s="403">
        <v>0.31015699645914907</v>
      </c>
      <c r="AG44" s="403">
        <v>0.4767058943660174</v>
      </c>
      <c r="AH44" s="403">
        <v>0.28508432986241128</v>
      </c>
      <c r="AI44" s="403">
        <v>0.2629059902767148</v>
      </c>
      <c r="AJ44" s="403">
        <v>0.43923608356996685</v>
      </c>
      <c r="AK44" s="403">
        <v>0.4027513739587294</v>
      </c>
      <c r="AL44" s="403">
        <v>0.36044916558426249</v>
      </c>
      <c r="AM44" s="403">
        <v>0.45807911534274065</v>
      </c>
      <c r="AN44" s="403">
        <v>1</v>
      </c>
      <c r="AO44" s="403">
        <v>0.68343211063057285</v>
      </c>
      <c r="AP44" s="404">
        <v>0.53380889467549653</v>
      </c>
      <c r="AQ44" s="403">
        <v>1</v>
      </c>
      <c r="AR44" s="403">
        <v>1</v>
      </c>
      <c r="AS44" s="403">
        <v>1</v>
      </c>
      <c r="AT44" s="403">
        <v>1</v>
      </c>
      <c r="AU44" s="403">
        <v>1</v>
      </c>
      <c r="AV44" s="403">
        <v>1</v>
      </c>
      <c r="AW44" s="404">
        <v>1</v>
      </c>
      <c r="AX44" s="403">
        <v>1</v>
      </c>
      <c r="AY44" s="404">
        <v>1</v>
      </c>
      <c r="AZ44" s="404">
        <v>1</v>
      </c>
      <c r="BA44" s="403">
        <v>1</v>
      </c>
      <c r="BB44" s="404">
        <v>1</v>
      </c>
      <c r="BC44" s="403">
        <v>1</v>
      </c>
      <c r="BD44" s="404">
        <v>1</v>
      </c>
    </row>
    <row r="45" spans="1:56" x14ac:dyDescent="0.15">
      <c r="A45" s="266">
        <v>41</v>
      </c>
      <c r="B45" s="267" t="s">
        <v>52</v>
      </c>
      <c r="C45" s="401">
        <v>3.546031320082038E-3</v>
      </c>
      <c r="D45" s="401">
        <v>8.0428954423592495E-3</v>
      </c>
      <c r="E45" s="401">
        <v>2.8078581696214661E-2</v>
      </c>
      <c r="F45" s="401">
        <v>7.332164586985665E-2</v>
      </c>
      <c r="G45" s="401">
        <v>9.8315885298133811E-3</v>
      </c>
      <c r="H45" s="401">
        <v>1.1852189521068977E-2</v>
      </c>
      <c r="I45" s="401">
        <v>1.9628039227064353E-2</v>
      </c>
      <c r="J45" s="401">
        <v>1.280134316588042E-2</v>
      </c>
      <c r="K45" s="401">
        <v>9.6638590286503168E-3</v>
      </c>
      <c r="L45" s="401">
        <v>1.7460081968733193E-2</v>
      </c>
      <c r="M45" s="401">
        <v>1.7123196684290232E-2</v>
      </c>
      <c r="N45" s="401">
        <v>9.7390899181347725E-3</v>
      </c>
      <c r="O45" s="401">
        <v>6.2949005659764861E-3</v>
      </c>
      <c r="P45" s="401">
        <v>1.4847382602956575E-2</v>
      </c>
      <c r="Q45" s="401">
        <v>1.5499433572365162E-2</v>
      </c>
      <c r="R45" s="401">
        <v>1.2233910412263233E-2</v>
      </c>
      <c r="S45" s="401">
        <v>1.5841879174633131E-2</v>
      </c>
      <c r="T45" s="401">
        <v>1.1507630120810247E-2</v>
      </c>
      <c r="U45" s="401">
        <v>1.4998271295527114E-2</v>
      </c>
      <c r="V45" s="401">
        <v>1.8063602094770662E-2</v>
      </c>
      <c r="W45" s="401">
        <v>7.0946212260556531E-3</v>
      </c>
      <c r="X45" s="401">
        <v>1.9545936717362239E-2</v>
      </c>
      <c r="Y45" s="401">
        <v>2.1381536116497776E-2</v>
      </c>
      <c r="Z45" s="401">
        <v>8.7886607993846594E-3</v>
      </c>
      <c r="AA45" s="401">
        <v>1.405635867030844E-2</v>
      </c>
      <c r="AB45" s="401">
        <v>2.6459264618485311E-2</v>
      </c>
      <c r="AC45" s="401">
        <v>2.3606858300299873E-2</v>
      </c>
      <c r="AD45" s="401">
        <v>3.0881860337472707E-2</v>
      </c>
      <c r="AE45" s="401">
        <v>3.3959455742691193E-3</v>
      </c>
      <c r="AF45" s="401">
        <v>2.0275586863255708E-2</v>
      </c>
      <c r="AG45" s="401">
        <v>1.533369072235128E-2</v>
      </c>
      <c r="AH45" s="401">
        <v>1.0588038464296241E-2</v>
      </c>
      <c r="AI45" s="401">
        <v>9.526555779533671E-3</v>
      </c>
      <c r="AJ45" s="401">
        <v>8.3681012738550369E-3</v>
      </c>
      <c r="AK45" s="401">
        <v>3.6949984445750234E-2</v>
      </c>
      <c r="AL45" s="401">
        <v>1.5513745461404254E-2</v>
      </c>
      <c r="AM45" s="401">
        <v>2.1194201908502873E-2</v>
      </c>
      <c r="AN45" s="401">
        <v>0</v>
      </c>
      <c r="AO45" s="401">
        <v>3.0968017512947835E-3</v>
      </c>
      <c r="AP45" s="402">
        <v>1.3779687807683693E-2</v>
      </c>
      <c r="AQ45" s="278"/>
      <c r="AR45" s="278"/>
      <c r="AS45" s="278"/>
      <c r="AT45" s="278"/>
      <c r="AU45" s="278"/>
      <c r="AV45" s="278"/>
      <c r="AW45" s="278"/>
      <c r="AX45" s="278"/>
      <c r="AY45" s="278"/>
      <c r="AZ45" s="278"/>
      <c r="BA45" s="278"/>
      <c r="BB45" s="278"/>
      <c r="BC45" s="278"/>
      <c r="BD45" s="278"/>
    </row>
    <row r="46" spans="1:56" x14ac:dyDescent="0.15">
      <c r="A46" s="255">
        <v>42</v>
      </c>
      <c r="B46" s="252" t="s">
        <v>53</v>
      </c>
      <c r="C46" s="401">
        <v>0.11983669088190757</v>
      </c>
      <c r="D46" s="401">
        <v>0.24981720692176457</v>
      </c>
      <c r="E46" s="401">
        <v>0.17997125059894586</v>
      </c>
      <c r="F46" s="401">
        <v>0.34123955862637928</v>
      </c>
      <c r="G46" s="401">
        <v>0.13743688539340115</v>
      </c>
      <c r="H46" s="401">
        <v>0.24536311575828371</v>
      </c>
      <c r="I46" s="401">
        <v>0.16324783844948645</v>
      </c>
      <c r="J46" s="401">
        <v>9.5666650649677346E-2</v>
      </c>
      <c r="K46" s="401">
        <v>3.3443467200273011E-2</v>
      </c>
      <c r="L46" s="401">
        <v>0.21883055467982124</v>
      </c>
      <c r="M46" s="401">
        <v>0.21601264645713222</v>
      </c>
      <c r="N46" s="401">
        <v>5.7675100625652016E-2</v>
      </c>
      <c r="O46" s="401">
        <v>0.10009738747512385</v>
      </c>
      <c r="P46" s="401">
        <v>0.28530595433635869</v>
      </c>
      <c r="Q46" s="401">
        <v>0.19479228140352609</v>
      </c>
      <c r="R46" s="401">
        <v>0.21606046907516688</v>
      </c>
      <c r="S46" s="401">
        <v>0.20860957299762456</v>
      </c>
      <c r="T46" s="401">
        <v>0.19719093468979926</v>
      </c>
      <c r="U46" s="401">
        <v>0.19662644495445136</v>
      </c>
      <c r="V46" s="401">
        <v>0.17147772408733272</v>
      </c>
      <c r="W46" s="401">
        <v>0.12493759360958562</v>
      </c>
      <c r="X46" s="401">
        <v>0.25500731246508535</v>
      </c>
      <c r="Y46" s="401">
        <v>0.34480244300890089</v>
      </c>
      <c r="Z46" s="401">
        <v>7.0701677135993485E-2</v>
      </c>
      <c r="AA46" s="401">
        <v>0.14056358670308441</v>
      </c>
      <c r="AB46" s="401">
        <v>0.50957339603627816</v>
      </c>
      <c r="AC46" s="401">
        <v>0.42577322034702936</v>
      </c>
      <c r="AD46" s="401">
        <v>0.31495703902204752</v>
      </c>
      <c r="AE46" s="401">
        <v>5.0335711627756477E-2</v>
      </c>
      <c r="AF46" s="401">
        <v>0.39597111115274369</v>
      </c>
      <c r="AG46" s="401">
        <v>0.16816004220594116</v>
      </c>
      <c r="AH46" s="401">
        <v>0.35248448442068531</v>
      </c>
      <c r="AI46" s="401">
        <v>0.52539426735800443</v>
      </c>
      <c r="AJ46" s="401">
        <v>0.44685264209908465</v>
      </c>
      <c r="AK46" s="401">
        <v>0.48778127268328092</v>
      </c>
      <c r="AL46" s="401">
        <v>0.36935703048307378</v>
      </c>
      <c r="AM46" s="401">
        <v>0.2706786499583716</v>
      </c>
      <c r="AN46" s="401">
        <v>0</v>
      </c>
      <c r="AO46" s="401">
        <v>9.2904052538843509E-3</v>
      </c>
      <c r="AP46" s="402">
        <v>0.21497759441460212</v>
      </c>
      <c r="AQ46" s="278"/>
      <c r="AR46" s="278"/>
      <c r="AS46" s="278"/>
      <c r="AT46" s="278"/>
      <c r="AU46" s="278"/>
      <c r="AV46" s="278"/>
      <c r="AW46" s="278"/>
      <c r="AX46" s="278"/>
      <c r="AY46" s="278"/>
      <c r="AZ46" s="278"/>
      <c r="BA46" s="278"/>
      <c r="BB46" s="278"/>
      <c r="BC46" s="278"/>
      <c r="BD46" s="278"/>
    </row>
    <row r="47" spans="1:56" x14ac:dyDescent="0.15">
      <c r="A47" s="255">
        <v>43</v>
      </c>
      <c r="B47" s="252" t="s">
        <v>54</v>
      </c>
      <c r="C47" s="401">
        <v>0.20356136550957429</v>
      </c>
      <c r="D47" s="401">
        <v>0.38654642944187179</v>
      </c>
      <c r="E47" s="401">
        <v>0.15419262098706277</v>
      </c>
      <c r="F47" s="401">
        <v>5.4862328555223265E-2</v>
      </c>
      <c r="G47" s="401">
        <v>8.4838733579617021E-2</v>
      </c>
      <c r="H47" s="401">
        <v>-1.8006211003162482E-2</v>
      </c>
      <c r="I47" s="401">
        <v>7.2165322346660482E-2</v>
      </c>
      <c r="J47" s="401">
        <v>6.108691289490123E-2</v>
      </c>
      <c r="K47" s="401">
        <v>2.7781655730839034E-2</v>
      </c>
      <c r="L47" s="401">
        <v>1.3074198394006269E-3</v>
      </c>
      <c r="M47" s="401">
        <v>0.10171630489651691</v>
      </c>
      <c r="N47" s="401">
        <v>0.11218511122924604</v>
      </c>
      <c r="O47" s="401">
        <v>8.8989569660272966E-2</v>
      </c>
      <c r="P47" s="401">
        <v>3.2205719616707276E-2</v>
      </c>
      <c r="Q47" s="401">
        <v>0.11173330651420244</v>
      </c>
      <c r="R47" s="401">
        <v>0.11607961001356155</v>
      </c>
      <c r="S47" s="401">
        <v>2.5509232819341327E-2</v>
      </c>
      <c r="T47" s="401">
        <v>-4.2590153510763923E-2</v>
      </c>
      <c r="U47" s="401">
        <v>-2.0713164905891205E-2</v>
      </c>
      <c r="V47" s="401">
        <v>-4.8346699724239127E-2</v>
      </c>
      <c r="W47" s="401">
        <v>1.2836009144178468E-2</v>
      </c>
      <c r="X47" s="401">
        <v>3.3618509010337881E-2</v>
      </c>
      <c r="Y47" s="401">
        <v>3.6521871978139303E-2</v>
      </c>
      <c r="Z47" s="401">
        <v>4.8384453746384039E-2</v>
      </c>
      <c r="AA47" s="401">
        <v>0.13583372193724602</v>
      </c>
      <c r="AB47" s="401">
        <v>5.059300793261156E-2</v>
      </c>
      <c r="AC47" s="401">
        <v>0.14061572788340573</v>
      </c>
      <c r="AD47" s="401">
        <v>0.25253548467812564</v>
      </c>
      <c r="AE47" s="401">
        <v>0.40895500655244382</v>
      </c>
      <c r="AF47" s="401">
        <v>8.0338910017423229E-2</v>
      </c>
      <c r="AG47" s="401">
        <v>0.170942570988521</v>
      </c>
      <c r="AH47" s="401">
        <v>0</v>
      </c>
      <c r="AI47" s="401">
        <v>2.4205805943924026E-2</v>
      </c>
      <c r="AJ47" s="401">
        <v>3.8800625029744434E-2</v>
      </c>
      <c r="AK47" s="401">
        <v>-5.564964916525526E-3</v>
      </c>
      <c r="AL47" s="401">
        <v>9.4655709735636182E-2</v>
      </c>
      <c r="AM47" s="401">
        <v>9.8710586427000827E-2</v>
      </c>
      <c r="AN47" s="401">
        <v>0</v>
      </c>
      <c r="AO47" s="401">
        <v>0.25917027070318754</v>
      </c>
      <c r="AP47" s="402">
        <v>9.11318715274856E-2</v>
      </c>
      <c r="AQ47" s="278"/>
      <c r="AR47" s="278"/>
      <c r="AS47" s="278"/>
      <c r="AT47" s="278"/>
      <c r="AU47" s="278"/>
      <c r="AV47" s="278"/>
      <c r="AW47" s="278"/>
      <c r="AX47" s="278"/>
      <c r="AY47" s="278"/>
      <c r="AZ47" s="278"/>
      <c r="BA47" s="278"/>
      <c r="BB47" s="278"/>
      <c r="BC47" s="278"/>
      <c r="BD47" s="278"/>
    </row>
    <row r="48" spans="1:56" x14ac:dyDescent="0.15">
      <c r="A48" s="255">
        <v>44</v>
      </c>
      <c r="B48" s="252" t="s">
        <v>55</v>
      </c>
      <c r="C48" s="401">
        <v>0.16008893829905502</v>
      </c>
      <c r="D48" s="401">
        <v>6.093102607847916E-2</v>
      </c>
      <c r="E48" s="401">
        <v>0.14068040249161476</v>
      </c>
      <c r="F48" s="401">
        <v>0.10735278952253274</v>
      </c>
      <c r="G48" s="401">
        <v>5.3449206634840318E-2</v>
      </c>
      <c r="H48" s="401">
        <v>0.11364996153736574</v>
      </c>
      <c r="I48" s="401">
        <v>5.3516509023385367E-2</v>
      </c>
      <c r="J48" s="401">
        <v>0.1280869213744838</v>
      </c>
      <c r="K48" s="401">
        <v>9.3799928645663666E-2</v>
      </c>
      <c r="L48" s="401">
        <v>8.9646347569682691E-2</v>
      </c>
      <c r="M48" s="401">
        <v>0.11632880788543798</v>
      </c>
      <c r="N48" s="401">
        <v>5.5071881175794112E-2</v>
      </c>
      <c r="O48" s="401">
        <v>2.9978405385950799E-2</v>
      </c>
      <c r="P48" s="401">
        <v>8.3303145640318182E-2</v>
      </c>
      <c r="Q48" s="401">
        <v>0.10536123281978493</v>
      </c>
      <c r="R48" s="401">
        <v>0.10322667350853401</v>
      </c>
      <c r="S48" s="401">
        <v>0.14367773280692606</v>
      </c>
      <c r="T48" s="401">
        <v>0.18797688255064038</v>
      </c>
      <c r="U48" s="401">
        <v>0.15628427097951056</v>
      </c>
      <c r="V48" s="401">
        <v>0.18847876135299921</v>
      </c>
      <c r="W48" s="401">
        <v>6.8259452925874348E-2</v>
      </c>
      <c r="X48" s="401">
        <v>9.0636906293741409E-2</v>
      </c>
      <c r="Y48" s="401">
        <v>3.6693743695866921E-2</v>
      </c>
      <c r="Z48" s="401">
        <v>0.17693143752124985</v>
      </c>
      <c r="AA48" s="401">
        <v>0.21590833388848177</v>
      </c>
      <c r="AB48" s="401">
        <v>8.1599958657399038E-2</v>
      </c>
      <c r="AC48" s="401">
        <v>9.5196499639994617E-2</v>
      </c>
      <c r="AD48" s="401">
        <v>7.409709302090943E-2</v>
      </c>
      <c r="AE48" s="401">
        <v>0.34076105421540553</v>
      </c>
      <c r="AF48" s="401">
        <v>0.12564634580437267</v>
      </c>
      <c r="AG48" s="401">
        <v>0.13710974395629644</v>
      </c>
      <c r="AH48" s="401">
        <v>0.35024179606274747</v>
      </c>
      <c r="AI48" s="401">
        <v>0.16834919745168</v>
      </c>
      <c r="AJ48" s="401">
        <v>6.5203769214905533E-2</v>
      </c>
      <c r="AK48" s="401">
        <v>6.1214614081780791E-2</v>
      </c>
      <c r="AL48" s="401">
        <v>0.10863908572212434</v>
      </c>
      <c r="AM48" s="401">
        <v>9.3772815575432836E-2</v>
      </c>
      <c r="AN48" s="401">
        <v>0</v>
      </c>
      <c r="AO48" s="401">
        <v>3.593357894174809E-2</v>
      </c>
      <c r="AP48" s="402">
        <v>0.11929056891694827</v>
      </c>
      <c r="AQ48" s="278"/>
      <c r="AR48" s="278"/>
      <c r="AS48" s="278"/>
      <c r="AT48" s="278"/>
      <c r="AU48" s="278"/>
      <c r="AV48" s="278"/>
      <c r="AW48" s="278"/>
      <c r="AX48" s="278"/>
      <c r="AY48" s="278"/>
      <c r="AZ48" s="278"/>
      <c r="BA48" s="278"/>
      <c r="BB48" s="278"/>
      <c r="BC48" s="278"/>
      <c r="BD48" s="278"/>
    </row>
    <row r="49" spans="1:56" x14ac:dyDescent="0.15">
      <c r="A49" s="255">
        <v>45</v>
      </c>
      <c r="B49" s="252" t="s">
        <v>56</v>
      </c>
      <c r="C49" s="401">
        <v>3.9792221732380055E-2</v>
      </c>
      <c r="D49" s="401">
        <v>2.315378990982208E-2</v>
      </c>
      <c r="E49" s="401">
        <v>5.2036415908001919E-2</v>
      </c>
      <c r="F49" s="401">
        <v>7.064040424873673E-2</v>
      </c>
      <c r="G49" s="401">
        <v>6.6873432058515314E-2</v>
      </c>
      <c r="H49" s="401">
        <v>4.4246274822644517E-2</v>
      </c>
      <c r="I49" s="401">
        <v>2.4981140834445539E-2</v>
      </c>
      <c r="J49" s="401">
        <v>1.9579356173560096E-2</v>
      </c>
      <c r="K49" s="401">
        <v>0.13625575876029597</v>
      </c>
      <c r="L49" s="401">
        <v>3.5309608144947428E-2</v>
      </c>
      <c r="M49" s="401">
        <v>3.0985148383325806E-2</v>
      </c>
      <c r="N49" s="401">
        <v>1.7556742361215398E-2</v>
      </c>
      <c r="O49" s="401">
        <v>7.2970035708740883E-3</v>
      </c>
      <c r="P49" s="401">
        <v>2.7625460879231033E-2</v>
      </c>
      <c r="Q49" s="401">
        <v>6.5011091355194721E-3</v>
      </c>
      <c r="R49" s="401">
        <v>9.7781687416258391E-3</v>
      </c>
      <c r="S49" s="401">
        <v>1.5692895984903036E-2</v>
      </c>
      <c r="T49" s="401">
        <v>7.9139794713416287E-3</v>
      </c>
      <c r="U49" s="401">
        <v>3.9674158762341462E-3</v>
      </c>
      <c r="V49" s="401">
        <v>1.1890606420927468E-2</v>
      </c>
      <c r="W49" s="401">
        <v>7.9617415981291222E-3</v>
      </c>
      <c r="X49" s="401">
        <v>2.5810177193896444E-2</v>
      </c>
      <c r="Y49" s="401">
        <v>3.6891656582947199E-2</v>
      </c>
      <c r="Z49" s="401">
        <v>2.7486302553326684E-2</v>
      </c>
      <c r="AA49" s="401">
        <v>4.5788643883374412E-2</v>
      </c>
      <c r="AB49" s="401">
        <v>1.9663574584636054E-2</v>
      </c>
      <c r="AC49" s="401">
        <v>4.358201397295608E-2</v>
      </c>
      <c r="AD49" s="401">
        <v>2.0667277416126208E-2</v>
      </c>
      <c r="AE49" s="401">
        <v>4.9455580902457573E-2</v>
      </c>
      <c r="AF49" s="401">
        <v>7.1161267961856234E-2</v>
      </c>
      <c r="AG49" s="401">
        <v>3.1748057760872708E-2</v>
      </c>
      <c r="AH49" s="401">
        <v>1.6013511898597026E-3</v>
      </c>
      <c r="AI49" s="401">
        <v>1.2393954746838855E-2</v>
      </c>
      <c r="AJ49" s="401">
        <v>1.5022923045195679E-2</v>
      </c>
      <c r="AK49" s="401">
        <v>3.4426739483598909E-2</v>
      </c>
      <c r="AL49" s="401">
        <v>5.1434560629637728E-2</v>
      </c>
      <c r="AM49" s="401">
        <v>5.7566765578635014E-2</v>
      </c>
      <c r="AN49" s="401">
        <v>0</v>
      </c>
      <c r="AO49" s="401">
        <v>1.2814352074323241E-2</v>
      </c>
      <c r="AP49" s="402">
        <v>2.913788668208302E-2</v>
      </c>
      <c r="AQ49" s="278"/>
      <c r="AR49" s="278"/>
      <c r="AS49" s="278"/>
      <c r="AT49" s="278"/>
      <c r="AU49" s="278"/>
      <c r="AV49" s="278"/>
      <c r="AW49" s="278"/>
      <c r="AX49" s="278"/>
      <c r="AY49" s="278"/>
      <c r="AZ49" s="278"/>
      <c r="BA49" s="278"/>
      <c r="BB49" s="278"/>
      <c r="BC49" s="278"/>
      <c r="BD49" s="278"/>
    </row>
    <row r="50" spans="1:56" x14ac:dyDescent="0.15">
      <c r="A50" s="255">
        <v>46</v>
      </c>
      <c r="B50" s="252" t="s">
        <v>202</v>
      </c>
      <c r="C50" s="401">
        <v>-6.9559717084203873E-2</v>
      </c>
      <c r="D50" s="401">
        <v>-3.9727029003168414E-2</v>
      </c>
      <c r="E50" s="401">
        <v>-8.6248203162434119E-4</v>
      </c>
      <c r="F50" s="401">
        <v>0</v>
      </c>
      <c r="G50" s="401">
        <v>-3.7387134676249855E-3</v>
      </c>
      <c r="H50" s="401">
        <v>0</v>
      </c>
      <c r="I50" s="401">
        <v>0</v>
      </c>
      <c r="J50" s="401">
        <v>-2.8265275261383134E-6</v>
      </c>
      <c r="K50" s="401">
        <v>-2.1716537143034419E-3</v>
      </c>
      <c r="L50" s="401">
        <v>-9.2724811305009002E-6</v>
      </c>
      <c r="M50" s="401">
        <v>0</v>
      </c>
      <c r="N50" s="401">
        <v>-1.713020037195375E-6</v>
      </c>
      <c r="O50" s="401">
        <v>0</v>
      </c>
      <c r="P50" s="401">
        <v>-9.9247209912811332E-6</v>
      </c>
      <c r="Q50" s="401">
        <v>-3.7951600324106665E-6</v>
      </c>
      <c r="R50" s="401">
        <v>-4.0725400839757762E-6</v>
      </c>
      <c r="S50" s="401">
        <v>-8.2768438738940063E-6</v>
      </c>
      <c r="T50" s="401">
        <v>-5.6771732219093472E-6</v>
      </c>
      <c r="U50" s="401">
        <v>-3.1288768740016928E-6</v>
      </c>
      <c r="V50" s="401">
        <v>0</v>
      </c>
      <c r="W50" s="401">
        <v>-6.5690937278293089E-6</v>
      </c>
      <c r="X50" s="401">
        <v>-1.2553588129327066E-5</v>
      </c>
      <c r="Y50" s="401">
        <v>-4.2481827603986734E-3</v>
      </c>
      <c r="Z50" s="401">
        <v>-3.3219443407110969E-4</v>
      </c>
      <c r="AA50" s="401">
        <v>-4.87864454955255E-2</v>
      </c>
      <c r="AB50" s="401">
        <v>0</v>
      </c>
      <c r="AC50" s="401">
        <v>-5.0638119426839789E-4</v>
      </c>
      <c r="AD50" s="401">
        <v>-1.5134210175839343E-2</v>
      </c>
      <c r="AE50" s="401">
        <v>-2.1032535714863532E-4</v>
      </c>
      <c r="AF50" s="401">
        <v>-3.5502182588006072E-3</v>
      </c>
      <c r="AG50" s="401">
        <v>0</v>
      </c>
      <c r="AH50" s="401">
        <v>0</v>
      </c>
      <c r="AI50" s="401">
        <v>-2.7757715566958077E-3</v>
      </c>
      <c r="AJ50" s="401">
        <v>-1.3484144232752193E-2</v>
      </c>
      <c r="AK50" s="401">
        <v>-1.7559019736614705E-2</v>
      </c>
      <c r="AL50" s="401">
        <v>-4.9297616138753501E-5</v>
      </c>
      <c r="AM50" s="401">
        <v>-2.1347906837734559E-6</v>
      </c>
      <c r="AN50" s="401">
        <v>0</v>
      </c>
      <c r="AO50" s="401">
        <v>-3.7375193550109455E-3</v>
      </c>
      <c r="AP50" s="402">
        <v>-2.1265040242991816E-3</v>
      </c>
      <c r="AQ50" s="278"/>
      <c r="AR50" s="278"/>
      <c r="AS50" s="278"/>
      <c r="AT50" s="278"/>
      <c r="AU50" s="278"/>
      <c r="AV50" s="278"/>
      <c r="AW50" s="278"/>
      <c r="AX50" s="278"/>
      <c r="AY50" s="278"/>
      <c r="AZ50" s="278"/>
      <c r="BA50" s="278"/>
      <c r="BB50" s="278"/>
      <c r="BC50" s="278"/>
      <c r="BD50" s="278"/>
    </row>
    <row r="51" spans="1:56" x14ac:dyDescent="0.15">
      <c r="A51" s="257">
        <v>47</v>
      </c>
      <c r="B51" s="258" t="s">
        <v>58</v>
      </c>
      <c r="C51" s="403">
        <v>0.45726553065879511</v>
      </c>
      <c r="D51" s="403">
        <v>0.68876431879112843</v>
      </c>
      <c r="E51" s="403">
        <v>0.55409678965021558</v>
      </c>
      <c r="F51" s="403">
        <v>0.64741672682272866</v>
      </c>
      <c r="G51" s="403">
        <v>0.34869113272856223</v>
      </c>
      <c r="H51" s="403">
        <v>0.39710533063620046</v>
      </c>
      <c r="I51" s="403">
        <v>0.33353884988104221</v>
      </c>
      <c r="J51" s="403">
        <v>0.31721835773097679</v>
      </c>
      <c r="K51" s="403">
        <v>0.29877301565141856</v>
      </c>
      <c r="L51" s="403">
        <v>0.36254473972145468</v>
      </c>
      <c r="M51" s="403">
        <v>0.48216610430670315</v>
      </c>
      <c r="N51" s="403">
        <v>0.25222621229000514</v>
      </c>
      <c r="O51" s="403">
        <v>0.23265726665819819</v>
      </c>
      <c r="P51" s="403">
        <v>0.44327773835458051</v>
      </c>
      <c r="Q51" s="403">
        <v>0.43388356828536567</v>
      </c>
      <c r="R51" s="403">
        <v>0.45737475921106752</v>
      </c>
      <c r="S51" s="403">
        <v>0.40932303693955419</v>
      </c>
      <c r="T51" s="403">
        <v>0.36199359614860571</v>
      </c>
      <c r="U51" s="403">
        <v>0.35116010932295799</v>
      </c>
      <c r="V51" s="403">
        <v>0.3415639942317909</v>
      </c>
      <c r="W51" s="403">
        <v>0.22108284941009537</v>
      </c>
      <c r="X51" s="403">
        <v>0.424606288092294</v>
      </c>
      <c r="Y51" s="403">
        <v>0.47204306862195339</v>
      </c>
      <c r="Z51" s="403">
        <v>0.3319603373222676</v>
      </c>
      <c r="AA51" s="403">
        <v>0.50336419958696954</v>
      </c>
      <c r="AB51" s="403">
        <v>0.68788920182941005</v>
      </c>
      <c r="AC51" s="403">
        <v>0.72826793894941722</v>
      </c>
      <c r="AD51" s="403">
        <v>0.67800454429884216</v>
      </c>
      <c r="AE51" s="403">
        <v>0.85269297351518392</v>
      </c>
      <c r="AF51" s="403">
        <v>0.68984300354085093</v>
      </c>
      <c r="AG51" s="403">
        <v>0.5232941056339826</v>
      </c>
      <c r="AH51" s="403">
        <v>0.71491567013758872</v>
      </c>
      <c r="AI51" s="403">
        <v>0.7370940097232852</v>
      </c>
      <c r="AJ51" s="403">
        <v>0.5607639164300332</v>
      </c>
      <c r="AK51" s="403">
        <v>0.5972486260412706</v>
      </c>
      <c r="AL51" s="403">
        <v>0.63955083441573757</v>
      </c>
      <c r="AM51" s="403">
        <v>0.54192088465725941</v>
      </c>
      <c r="AN51" s="403">
        <v>0</v>
      </c>
      <c r="AO51" s="403">
        <v>0.31656788936942709</v>
      </c>
      <c r="AP51" s="404">
        <v>0.46619110532450353</v>
      </c>
      <c r="AQ51" s="278"/>
      <c r="AR51" s="278"/>
      <c r="AS51" s="278"/>
      <c r="AT51" s="278"/>
      <c r="AU51" s="278"/>
      <c r="AV51" s="278"/>
      <c r="AW51" s="278"/>
      <c r="AX51" s="278"/>
      <c r="AY51" s="278"/>
      <c r="AZ51" s="278"/>
      <c r="BA51" s="278"/>
      <c r="BB51" s="278"/>
      <c r="BC51" s="278"/>
      <c r="BD51" s="278"/>
    </row>
    <row r="52" spans="1:56" x14ac:dyDescent="0.15">
      <c r="A52" s="270">
        <v>48</v>
      </c>
      <c r="B52" s="271" t="s">
        <v>434</v>
      </c>
      <c r="C52" s="403">
        <v>1</v>
      </c>
      <c r="D52" s="403">
        <v>1</v>
      </c>
      <c r="E52" s="403">
        <v>1</v>
      </c>
      <c r="F52" s="403">
        <v>1</v>
      </c>
      <c r="G52" s="403">
        <v>1</v>
      </c>
      <c r="H52" s="403">
        <v>1</v>
      </c>
      <c r="I52" s="403">
        <v>1</v>
      </c>
      <c r="J52" s="403">
        <v>1</v>
      </c>
      <c r="K52" s="403">
        <v>1</v>
      </c>
      <c r="L52" s="403">
        <v>1</v>
      </c>
      <c r="M52" s="403">
        <v>1</v>
      </c>
      <c r="N52" s="403">
        <v>1</v>
      </c>
      <c r="O52" s="403">
        <v>1</v>
      </c>
      <c r="P52" s="403">
        <v>1</v>
      </c>
      <c r="Q52" s="403">
        <v>1</v>
      </c>
      <c r="R52" s="403">
        <v>1</v>
      </c>
      <c r="S52" s="403">
        <v>1</v>
      </c>
      <c r="T52" s="403">
        <v>1</v>
      </c>
      <c r="U52" s="403">
        <v>1</v>
      </c>
      <c r="V52" s="403">
        <v>1</v>
      </c>
      <c r="W52" s="403">
        <v>1</v>
      </c>
      <c r="X52" s="403">
        <v>1</v>
      </c>
      <c r="Y52" s="403">
        <v>1</v>
      </c>
      <c r="Z52" s="403">
        <v>1</v>
      </c>
      <c r="AA52" s="403">
        <v>1</v>
      </c>
      <c r="AB52" s="403">
        <v>1</v>
      </c>
      <c r="AC52" s="403">
        <v>1</v>
      </c>
      <c r="AD52" s="403">
        <v>1</v>
      </c>
      <c r="AE52" s="403">
        <v>1</v>
      </c>
      <c r="AF52" s="403">
        <v>1</v>
      </c>
      <c r="AG52" s="403">
        <v>1</v>
      </c>
      <c r="AH52" s="403">
        <v>1</v>
      </c>
      <c r="AI52" s="403">
        <v>1</v>
      </c>
      <c r="AJ52" s="403">
        <v>1</v>
      </c>
      <c r="AK52" s="403">
        <v>1</v>
      </c>
      <c r="AL52" s="403">
        <v>1</v>
      </c>
      <c r="AM52" s="403">
        <v>1</v>
      </c>
      <c r="AN52" s="403">
        <v>1</v>
      </c>
      <c r="AO52" s="403">
        <v>1</v>
      </c>
      <c r="AP52" s="404">
        <v>1</v>
      </c>
      <c r="AQ52" s="278"/>
      <c r="AR52" s="278"/>
      <c r="AS52" s="278"/>
      <c r="AT52" s="278"/>
      <c r="AU52" s="278"/>
      <c r="AV52" s="278"/>
      <c r="AW52" s="278"/>
      <c r="AX52" s="278"/>
      <c r="AY52" s="278"/>
      <c r="AZ52" s="278"/>
      <c r="BA52" s="278"/>
      <c r="BB52" s="278"/>
      <c r="BC52" s="278"/>
      <c r="BD52" s="278"/>
    </row>
    <row r="53" spans="1:56" x14ac:dyDescent="0.15">
      <c r="A53" s="424" t="s">
        <v>600</v>
      </c>
      <c r="B53" s="424"/>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1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1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1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1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1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1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1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1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15">
      <c r="AU62" s="279"/>
      <c r="AV62" s="279"/>
      <c r="AW62" s="279"/>
      <c r="AX62" s="279"/>
      <c r="AY62" s="279"/>
      <c r="AZ62" s="279"/>
      <c r="BA62" s="279"/>
      <c r="BB62" s="279"/>
      <c r="BC62" s="279"/>
      <c r="BD62" s="279"/>
    </row>
    <row r="63" spans="1:56" x14ac:dyDescent="0.15">
      <c r="AU63" s="279"/>
      <c r="AV63" s="279"/>
      <c r="AW63" s="279"/>
      <c r="AX63" s="279"/>
      <c r="AY63" s="279"/>
      <c r="AZ63" s="279"/>
      <c r="BA63" s="279"/>
      <c r="BB63" s="279"/>
      <c r="BC63" s="279"/>
      <c r="BD63" s="279"/>
    </row>
    <row r="64" spans="1:56" x14ac:dyDescent="0.15">
      <c r="AU64" s="279"/>
      <c r="AV64" s="279"/>
      <c r="AW64" s="279"/>
      <c r="AX64" s="279"/>
      <c r="AY64" s="279"/>
      <c r="AZ64" s="279"/>
      <c r="BA64" s="279"/>
      <c r="BB64" s="279"/>
      <c r="BC64" s="279"/>
      <c r="BD64" s="279"/>
    </row>
    <row r="65" spans="47:56" x14ac:dyDescent="0.15">
      <c r="AU65" s="279"/>
      <c r="AV65" s="279"/>
      <c r="AW65" s="279"/>
      <c r="AX65" s="279"/>
      <c r="AY65" s="279"/>
      <c r="AZ65" s="279"/>
      <c r="BA65" s="279"/>
      <c r="BB65" s="279"/>
      <c r="BC65" s="279"/>
      <c r="BD65" s="279"/>
    </row>
    <row r="66" spans="47:56" x14ac:dyDescent="0.15">
      <c r="AU66" s="279"/>
      <c r="AV66" s="279"/>
      <c r="AW66" s="279"/>
      <c r="AX66" s="279"/>
      <c r="AY66" s="279"/>
      <c r="AZ66" s="279"/>
      <c r="BA66" s="279"/>
      <c r="BB66" s="279"/>
      <c r="BC66" s="279"/>
      <c r="BD66" s="279"/>
    </row>
    <row r="67" spans="47:56" x14ac:dyDescent="0.15">
      <c r="AU67" s="279"/>
      <c r="AV67" s="279"/>
      <c r="AW67" s="279"/>
      <c r="AX67" s="279"/>
      <c r="AY67" s="279"/>
      <c r="AZ67" s="279"/>
      <c r="BA67" s="279"/>
      <c r="BB67" s="279"/>
      <c r="BC67" s="279"/>
      <c r="BD67" s="279"/>
    </row>
    <row r="68" spans="47:56" x14ac:dyDescent="0.15">
      <c r="AU68" s="279"/>
      <c r="AV68" s="279"/>
      <c r="AW68" s="279"/>
      <c r="AX68" s="279"/>
      <c r="AY68" s="279"/>
      <c r="AZ68" s="279"/>
      <c r="BA68" s="279"/>
      <c r="BB68" s="279"/>
      <c r="BC68" s="279"/>
      <c r="BD68" s="279"/>
    </row>
    <row r="69" spans="47:56" x14ac:dyDescent="0.15">
      <c r="AU69" s="279"/>
      <c r="AV69" s="279"/>
      <c r="AW69" s="279"/>
      <c r="AX69" s="279"/>
      <c r="AY69" s="279"/>
      <c r="AZ69" s="279"/>
      <c r="BA69" s="279"/>
      <c r="BB69" s="279"/>
      <c r="BC69" s="279"/>
      <c r="BD69" s="279"/>
    </row>
    <row r="70" spans="47:56" x14ac:dyDescent="0.15">
      <c r="AU70" s="279"/>
      <c r="AV70" s="279"/>
      <c r="AW70" s="279"/>
      <c r="AX70" s="279"/>
      <c r="AY70" s="279"/>
      <c r="AZ70" s="279"/>
      <c r="BA70" s="279"/>
      <c r="BB70" s="279"/>
      <c r="BC70" s="279"/>
      <c r="BD70" s="279"/>
    </row>
    <row r="71" spans="47:56" x14ac:dyDescent="0.15">
      <c r="AU71" s="279"/>
      <c r="AV71" s="279"/>
      <c r="AW71" s="279"/>
      <c r="AX71" s="279"/>
      <c r="AY71" s="279"/>
      <c r="AZ71" s="279"/>
      <c r="BA71" s="279"/>
      <c r="BB71" s="279"/>
      <c r="BC71" s="279"/>
      <c r="BD71" s="279"/>
    </row>
    <row r="72" spans="47:56" x14ac:dyDescent="0.15">
      <c r="AU72" s="279"/>
      <c r="AV72" s="279"/>
      <c r="AW72" s="279"/>
      <c r="AX72" s="279"/>
      <c r="AY72" s="279"/>
      <c r="AZ72" s="279"/>
      <c r="BA72" s="279"/>
      <c r="BB72" s="279"/>
      <c r="BC72" s="279"/>
      <c r="BD72" s="279"/>
    </row>
    <row r="73" spans="47:56" x14ac:dyDescent="0.15">
      <c r="AU73" s="279"/>
      <c r="AV73" s="279"/>
      <c r="AW73" s="279"/>
      <c r="AX73" s="279"/>
      <c r="AY73" s="279"/>
      <c r="AZ73" s="279"/>
      <c r="BA73" s="279"/>
      <c r="BB73" s="279"/>
      <c r="BC73" s="279"/>
      <c r="BD73" s="279"/>
    </row>
    <row r="74" spans="47:56" x14ac:dyDescent="0.15">
      <c r="AU74" s="279"/>
      <c r="AV74" s="279"/>
      <c r="AW74" s="279"/>
      <c r="AX74" s="279"/>
      <c r="AY74" s="279"/>
      <c r="AZ74" s="279"/>
      <c r="BA74" s="279"/>
      <c r="BB74" s="279"/>
      <c r="BC74" s="279"/>
      <c r="BD74" s="279"/>
    </row>
    <row r="75" spans="47:56" x14ac:dyDescent="0.15">
      <c r="AU75" s="279"/>
      <c r="AV75" s="279"/>
      <c r="AW75" s="279"/>
      <c r="AX75" s="279"/>
      <c r="AY75" s="279"/>
      <c r="AZ75" s="279"/>
      <c r="BA75" s="279"/>
      <c r="BB75" s="279"/>
      <c r="BC75" s="279"/>
      <c r="BD75" s="279"/>
    </row>
    <row r="76" spans="47:56" x14ac:dyDescent="0.15">
      <c r="AU76" s="279"/>
      <c r="AV76" s="279"/>
      <c r="AW76" s="279"/>
      <c r="AX76" s="279"/>
      <c r="AY76" s="279"/>
      <c r="AZ76" s="279"/>
      <c r="BA76" s="279"/>
      <c r="BB76" s="279"/>
      <c r="BC76" s="279"/>
      <c r="BD76" s="279"/>
    </row>
    <row r="77" spans="47:56" x14ac:dyDescent="0.15">
      <c r="AU77" s="279"/>
      <c r="AV77" s="279"/>
      <c r="AW77" s="279"/>
      <c r="AX77" s="279"/>
      <c r="AY77" s="279"/>
      <c r="AZ77" s="279"/>
      <c r="BA77" s="279"/>
      <c r="BB77" s="279"/>
      <c r="BC77" s="279"/>
      <c r="BD77" s="279"/>
    </row>
    <row r="78" spans="47:56" x14ac:dyDescent="0.15">
      <c r="AU78" s="279"/>
      <c r="AV78" s="279"/>
      <c r="AW78" s="279"/>
      <c r="AX78" s="279"/>
      <c r="AY78" s="279"/>
      <c r="AZ78" s="279"/>
      <c r="BA78" s="279"/>
      <c r="BB78" s="279"/>
      <c r="BC78" s="279"/>
      <c r="BD78" s="279"/>
    </row>
    <row r="79" spans="47:56" x14ac:dyDescent="0.15">
      <c r="AU79" s="279"/>
      <c r="AV79" s="279"/>
      <c r="AW79" s="279"/>
      <c r="AX79" s="279"/>
      <c r="AY79" s="279"/>
      <c r="AZ79" s="279"/>
      <c r="BA79" s="279"/>
      <c r="BB79" s="279"/>
      <c r="BC79" s="279"/>
      <c r="BD79" s="279"/>
    </row>
    <row r="80" spans="47:56" x14ac:dyDescent="0.15">
      <c r="AU80" s="279"/>
      <c r="AV80" s="279"/>
      <c r="AW80" s="279"/>
      <c r="AX80" s="279"/>
      <c r="AY80" s="279"/>
      <c r="AZ80" s="279"/>
      <c r="BA80" s="279"/>
      <c r="BB80" s="279"/>
      <c r="BC80" s="279"/>
      <c r="BD80" s="279"/>
    </row>
    <row r="81" spans="47:56" x14ac:dyDescent="0.15">
      <c r="AU81" s="279"/>
      <c r="AV81" s="279"/>
      <c r="AW81" s="279"/>
      <c r="AX81" s="279"/>
      <c r="AY81" s="279"/>
      <c r="AZ81" s="279"/>
      <c r="BA81" s="279"/>
      <c r="BB81" s="279"/>
      <c r="BC81" s="279"/>
      <c r="BD81" s="279"/>
    </row>
    <row r="82" spans="47:56" x14ac:dyDescent="0.15">
      <c r="AU82" s="279"/>
      <c r="AV82" s="279"/>
      <c r="AW82" s="279"/>
      <c r="AX82" s="279"/>
      <c r="AY82" s="279"/>
      <c r="AZ82" s="279"/>
      <c r="BA82" s="279"/>
      <c r="BB82" s="279"/>
      <c r="BC82" s="279"/>
      <c r="BD82" s="279"/>
    </row>
    <row r="83" spans="47:56" x14ac:dyDescent="0.15">
      <c r="AU83" s="279"/>
      <c r="AV83" s="279"/>
      <c r="AW83" s="279"/>
      <c r="AX83" s="279"/>
      <c r="AY83" s="279"/>
      <c r="AZ83" s="279"/>
      <c r="BA83" s="279"/>
      <c r="BB83" s="279"/>
      <c r="BC83" s="279"/>
      <c r="BD83" s="279"/>
    </row>
    <row r="84" spans="47:56" x14ac:dyDescent="0.15">
      <c r="AU84" s="279"/>
      <c r="AV84" s="279"/>
      <c r="AW84" s="279"/>
      <c r="AX84" s="279"/>
      <c r="AY84" s="279"/>
      <c r="AZ84" s="279"/>
      <c r="BA84" s="279"/>
      <c r="BB84" s="279"/>
      <c r="BC84" s="279"/>
      <c r="BD84" s="279"/>
    </row>
    <row r="85" spans="47:56" x14ac:dyDescent="0.15">
      <c r="AU85" s="279"/>
      <c r="AV85" s="279"/>
      <c r="AW85" s="279"/>
      <c r="AX85" s="279"/>
      <c r="AY85" s="279"/>
      <c r="AZ85" s="279"/>
      <c r="BA85" s="279"/>
      <c r="BB85" s="279"/>
      <c r="BC85" s="279"/>
      <c r="BD85" s="279"/>
    </row>
    <row r="86" spans="47:56" x14ac:dyDescent="0.15">
      <c r="AU86" s="279"/>
      <c r="AV86" s="279"/>
      <c r="AW86" s="279"/>
      <c r="AX86" s="279"/>
      <c r="AY86" s="279"/>
      <c r="AZ86" s="279"/>
      <c r="BA86" s="279"/>
      <c r="BB86" s="279"/>
      <c r="BC86" s="279"/>
      <c r="BD86" s="279"/>
    </row>
    <row r="87" spans="47:56" x14ac:dyDescent="0.15">
      <c r="AU87" s="279"/>
      <c r="AV87" s="279"/>
      <c r="AW87" s="279"/>
      <c r="AX87" s="279"/>
      <c r="AY87" s="279"/>
      <c r="AZ87" s="279"/>
      <c r="BA87" s="279"/>
      <c r="BB87" s="279"/>
      <c r="BC87" s="279"/>
      <c r="BD87" s="279"/>
    </row>
    <row r="88" spans="47:56" x14ac:dyDescent="0.15">
      <c r="AU88" s="279"/>
      <c r="AV88" s="279"/>
      <c r="AW88" s="279"/>
      <c r="AX88" s="279"/>
      <c r="AY88" s="279"/>
      <c r="AZ88" s="279"/>
      <c r="BA88" s="279"/>
      <c r="BB88" s="279"/>
      <c r="BC88" s="279"/>
      <c r="BD88" s="279"/>
    </row>
    <row r="89" spans="47:56" x14ac:dyDescent="0.15">
      <c r="AU89" s="279"/>
      <c r="AV89" s="279"/>
      <c r="AW89" s="279"/>
      <c r="AX89" s="279"/>
      <c r="AY89" s="279"/>
      <c r="AZ89" s="279"/>
      <c r="BA89" s="279"/>
      <c r="BB89" s="279"/>
      <c r="BC89" s="279"/>
      <c r="BD89" s="279"/>
    </row>
    <row r="90" spans="47:56" x14ac:dyDescent="0.15">
      <c r="AU90" s="279"/>
      <c r="AV90" s="279"/>
      <c r="AW90" s="279"/>
      <c r="AX90" s="279"/>
      <c r="AY90" s="279"/>
      <c r="AZ90" s="279"/>
      <c r="BA90" s="279"/>
      <c r="BB90" s="279"/>
      <c r="BC90" s="279"/>
      <c r="BD90" s="279"/>
    </row>
    <row r="91" spans="47:56" x14ac:dyDescent="0.15">
      <c r="AU91" s="279"/>
      <c r="AV91" s="279"/>
      <c r="AW91" s="279"/>
      <c r="AX91" s="279"/>
      <c r="AY91" s="279"/>
      <c r="AZ91" s="279"/>
      <c r="BA91" s="279"/>
      <c r="BB91" s="279"/>
      <c r="BC91" s="279"/>
      <c r="BD91" s="279"/>
    </row>
    <row r="92" spans="47:56" x14ac:dyDescent="0.15">
      <c r="AU92" s="279"/>
      <c r="AV92" s="279"/>
      <c r="AW92" s="279"/>
      <c r="AX92" s="279"/>
      <c r="AY92" s="279"/>
      <c r="AZ92" s="279"/>
      <c r="BA92" s="279"/>
      <c r="BB92" s="279"/>
      <c r="BC92" s="279"/>
      <c r="BD92" s="279"/>
    </row>
    <row r="93" spans="47:56" x14ac:dyDescent="0.15">
      <c r="AU93" s="279"/>
      <c r="AV93" s="279"/>
      <c r="AW93" s="279"/>
      <c r="AX93" s="279"/>
      <c r="AY93" s="279"/>
      <c r="AZ93" s="279"/>
      <c r="BA93" s="279"/>
      <c r="BB93" s="279"/>
      <c r="BC93" s="279"/>
      <c r="BD93" s="279"/>
    </row>
    <row r="94" spans="47:56" x14ac:dyDescent="0.15">
      <c r="AU94" s="279"/>
      <c r="AV94" s="279"/>
      <c r="AW94" s="279"/>
      <c r="AX94" s="279"/>
      <c r="AY94" s="279"/>
      <c r="AZ94" s="279"/>
      <c r="BA94" s="279"/>
      <c r="BB94" s="279"/>
      <c r="BC94" s="279"/>
      <c r="BD94" s="279"/>
    </row>
    <row r="95" spans="47:56" x14ac:dyDescent="0.15">
      <c r="AU95" s="279"/>
      <c r="AV95" s="279"/>
      <c r="AW95" s="279"/>
      <c r="AX95" s="279"/>
      <c r="AY95" s="279"/>
      <c r="AZ95" s="279"/>
      <c r="BA95" s="279"/>
      <c r="BB95" s="279"/>
      <c r="BC95" s="279"/>
      <c r="BD95" s="279"/>
    </row>
    <row r="96" spans="47:56" x14ac:dyDescent="0.15">
      <c r="AU96" s="279"/>
      <c r="AV96" s="279"/>
      <c r="AW96" s="279"/>
      <c r="AX96" s="279"/>
      <c r="AY96" s="279"/>
      <c r="AZ96" s="279"/>
      <c r="BA96" s="279"/>
      <c r="BB96" s="279"/>
      <c r="BC96" s="279"/>
      <c r="BD96" s="279"/>
    </row>
    <row r="97" spans="47:56" x14ac:dyDescent="0.15">
      <c r="AU97" s="279"/>
      <c r="AV97" s="279"/>
      <c r="AW97" s="279"/>
      <c r="AX97" s="279"/>
      <c r="AY97" s="279"/>
      <c r="AZ97" s="279"/>
      <c r="BA97" s="279"/>
      <c r="BB97" s="279"/>
      <c r="BC97" s="279"/>
      <c r="BD97" s="279"/>
    </row>
    <row r="98" spans="47:56" x14ac:dyDescent="0.15">
      <c r="AU98" s="279"/>
      <c r="AV98" s="279"/>
      <c r="AW98" s="279"/>
      <c r="AX98" s="279"/>
      <c r="AY98" s="279"/>
      <c r="AZ98" s="279"/>
      <c r="BA98" s="279"/>
      <c r="BB98" s="279"/>
      <c r="BC98" s="279"/>
      <c r="BD98" s="279"/>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38" activePane="bottomRight" state="frozen"/>
      <selection activeCell="F63" sqref="F63"/>
      <selection pane="topRight" activeCell="F63" sqref="F63"/>
      <selection pane="bottomLeft" activeCell="F63" sqref="F63"/>
      <selection pane="bottomRight" activeCell="A45" sqref="A45"/>
    </sheetView>
  </sheetViews>
  <sheetFormatPr defaultRowHeight="12" x14ac:dyDescent="0.15"/>
  <cols>
    <col min="1" max="1" width="3.625" style="39" customWidth="1"/>
    <col min="2" max="2" width="25.625" style="39" customWidth="1"/>
    <col min="3" max="42" width="9.125" style="39" customWidth="1"/>
    <col min="43" max="256" width="9" style="39"/>
    <col min="257" max="257" width="3.625" style="39" customWidth="1"/>
    <col min="258" max="258" width="25.625" style="39" customWidth="1"/>
    <col min="259" max="298" width="9.125" style="39" customWidth="1"/>
    <col min="299" max="512" width="9" style="39"/>
    <col min="513" max="513" width="3.625" style="39" customWidth="1"/>
    <col min="514" max="514" width="25.625" style="39" customWidth="1"/>
    <col min="515" max="554" width="9.125" style="39" customWidth="1"/>
    <col min="555" max="768" width="9" style="39"/>
    <col min="769" max="769" width="3.625" style="39" customWidth="1"/>
    <col min="770" max="770" width="25.625" style="39" customWidth="1"/>
    <col min="771" max="810" width="9.125" style="39" customWidth="1"/>
    <col min="811" max="1024" width="9" style="39"/>
    <col min="1025" max="1025" width="3.625" style="39" customWidth="1"/>
    <col min="1026" max="1026" width="25.625" style="39" customWidth="1"/>
    <col min="1027" max="1066" width="9.125" style="39" customWidth="1"/>
    <col min="1067" max="1280" width="9" style="39"/>
    <col min="1281" max="1281" width="3.625" style="39" customWidth="1"/>
    <col min="1282" max="1282" width="25.625" style="39" customWidth="1"/>
    <col min="1283" max="1322" width="9.125" style="39" customWidth="1"/>
    <col min="1323" max="1536" width="9" style="39"/>
    <col min="1537" max="1537" width="3.625" style="39" customWidth="1"/>
    <col min="1538" max="1538" width="25.625" style="39" customWidth="1"/>
    <col min="1539" max="1578" width="9.125" style="39" customWidth="1"/>
    <col min="1579" max="1792" width="9" style="39"/>
    <col min="1793" max="1793" width="3.625" style="39" customWidth="1"/>
    <col min="1794" max="1794" width="25.625" style="39" customWidth="1"/>
    <col min="1795" max="1834" width="9.125" style="39" customWidth="1"/>
    <col min="1835" max="2048" width="9" style="39"/>
    <col min="2049" max="2049" width="3.625" style="39" customWidth="1"/>
    <col min="2050" max="2050" width="25.625" style="39" customWidth="1"/>
    <col min="2051" max="2090" width="9.125" style="39" customWidth="1"/>
    <col min="2091" max="2304" width="9" style="39"/>
    <col min="2305" max="2305" width="3.625" style="39" customWidth="1"/>
    <col min="2306" max="2306" width="25.625" style="39" customWidth="1"/>
    <col min="2307" max="2346" width="9.125" style="39" customWidth="1"/>
    <col min="2347" max="2560" width="9" style="39"/>
    <col min="2561" max="2561" width="3.625" style="39" customWidth="1"/>
    <col min="2562" max="2562" width="25.625" style="39" customWidth="1"/>
    <col min="2563" max="2602" width="9.125" style="39" customWidth="1"/>
    <col min="2603" max="2816" width="9" style="39"/>
    <col min="2817" max="2817" width="3.625" style="39" customWidth="1"/>
    <col min="2818" max="2818" width="25.625" style="39" customWidth="1"/>
    <col min="2819" max="2858" width="9.125" style="39" customWidth="1"/>
    <col min="2859" max="3072" width="9" style="39"/>
    <col min="3073" max="3073" width="3.625" style="39" customWidth="1"/>
    <col min="3074" max="3074" width="25.625" style="39" customWidth="1"/>
    <col min="3075" max="3114" width="9.125" style="39" customWidth="1"/>
    <col min="3115" max="3328" width="9" style="39"/>
    <col min="3329" max="3329" width="3.625" style="39" customWidth="1"/>
    <col min="3330" max="3330" width="25.625" style="39" customWidth="1"/>
    <col min="3331" max="3370" width="9.125" style="39" customWidth="1"/>
    <col min="3371" max="3584" width="9" style="39"/>
    <col min="3585" max="3585" width="3.625" style="39" customWidth="1"/>
    <col min="3586" max="3586" width="25.625" style="39" customWidth="1"/>
    <col min="3587" max="3626" width="9.125" style="39" customWidth="1"/>
    <col min="3627" max="3840" width="9" style="39"/>
    <col min="3841" max="3841" width="3.625" style="39" customWidth="1"/>
    <col min="3842" max="3842" width="25.625" style="39" customWidth="1"/>
    <col min="3843" max="3882" width="9.125" style="39" customWidth="1"/>
    <col min="3883" max="4096" width="9" style="39"/>
    <col min="4097" max="4097" width="3.625" style="39" customWidth="1"/>
    <col min="4098" max="4098" width="25.625" style="39" customWidth="1"/>
    <col min="4099" max="4138" width="9.125" style="39" customWidth="1"/>
    <col min="4139" max="4352" width="9" style="39"/>
    <col min="4353" max="4353" width="3.625" style="39" customWidth="1"/>
    <col min="4354" max="4354" width="25.625" style="39" customWidth="1"/>
    <col min="4355" max="4394" width="9.125" style="39" customWidth="1"/>
    <col min="4395" max="4608" width="9" style="39"/>
    <col min="4609" max="4609" width="3.625" style="39" customWidth="1"/>
    <col min="4610" max="4610" width="25.625" style="39" customWidth="1"/>
    <col min="4611" max="4650" width="9.125" style="39" customWidth="1"/>
    <col min="4651" max="4864" width="9" style="39"/>
    <col min="4865" max="4865" width="3.625" style="39" customWidth="1"/>
    <col min="4866" max="4866" width="25.625" style="39" customWidth="1"/>
    <col min="4867" max="4906" width="9.125" style="39" customWidth="1"/>
    <col min="4907" max="5120" width="9" style="39"/>
    <col min="5121" max="5121" width="3.625" style="39" customWidth="1"/>
    <col min="5122" max="5122" width="25.625" style="39" customWidth="1"/>
    <col min="5123" max="5162" width="9.125" style="39" customWidth="1"/>
    <col min="5163" max="5376" width="9" style="39"/>
    <col min="5377" max="5377" width="3.625" style="39" customWidth="1"/>
    <col min="5378" max="5378" width="25.625" style="39" customWidth="1"/>
    <col min="5379" max="5418" width="9.125" style="39" customWidth="1"/>
    <col min="5419" max="5632" width="9" style="39"/>
    <col min="5633" max="5633" width="3.625" style="39" customWidth="1"/>
    <col min="5634" max="5634" width="25.625" style="39" customWidth="1"/>
    <col min="5635" max="5674" width="9.125" style="39" customWidth="1"/>
    <col min="5675" max="5888" width="9" style="39"/>
    <col min="5889" max="5889" width="3.625" style="39" customWidth="1"/>
    <col min="5890" max="5890" width="25.625" style="39" customWidth="1"/>
    <col min="5891" max="5930" width="9.125" style="39" customWidth="1"/>
    <col min="5931" max="6144" width="9" style="39"/>
    <col min="6145" max="6145" width="3.625" style="39" customWidth="1"/>
    <col min="6146" max="6146" width="25.625" style="39" customWidth="1"/>
    <col min="6147" max="6186" width="9.125" style="39" customWidth="1"/>
    <col min="6187" max="6400" width="9" style="39"/>
    <col min="6401" max="6401" width="3.625" style="39" customWidth="1"/>
    <col min="6402" max="6402" width="25.625" style="39" customWidth="1"/>
    <col min="6403" max="6442" width="9.125" style="39" customWidth="1"/>
    <col min="6443" max="6656" width="9" style="39"/>
    <col min="6657" max="6657" width="3.625" style="39" customWidth="1"/>
    <col min="6658" max="6658" width="25.625" style="39" customWidth="1"/>
    <col min="6659" max="6698" width="9.125" style="39" customWidth="1"/>
    <col min="6699" max="6912" width="9" style="39"/>
    <col min="6913" max="6913" width="3.625" style="39" customWidth="1"/>
    <col min="6914" max="6914" width="25.625" style="39" customWidth="1"/>
    <col min="6915" max="6954" width="9.125" style="39" customWidth="1"/>
    <col min="6955" max="7168" width="9" style="39"/>
    <col min="7169" max="7169" width="3.625" style="39" customWidth="1"/>
    <col min="7170" max="7170" width="25.625" style="39" customWidth="1"/>
    <col min="7171" max="7210" width="9.125" style="39" customWidth="1"/>
    <col min="7211" max="7424" width="9" style="39"/>
    <col min="7425" max="7425" width="3.625" style="39" customWidth="1"/>
    <col min="7426" max="7426" width="25.625" style="39" customWidth="1"/>
    <col min="7427" max="7466" width="9.125" style="39" customWidth="1"/>
    <col min="7467" max="7680" width="9" style="39"/>
    <col min="7681" max="7681" width="3.625" style="39" customWidth="1"/>
    <col min="7682" max="7682" width="25.625" style="39" customWidth="1"/>
    <col min="7683" max="7722" width="9.125" style="39" customWidth="1"/>
    <col min="7723" max="7936" width="9" style="39"/>
    <col min="7937" max="7937" width="3.625" style="39" customWidth="1"/>
    <col min="7938" max="7938" width="25.625" style="39" customWidth="1"/>
    <col min="7939" max="7978" width="9.125" style="39" customWidth="1"/>
    <col min="7979" max="8192" width="9" style="39"/>
    <col min="8193" max="8193" width="3.625" style="39" customWidth="1"/>
    <col min="8194" max="8194" width="25.625" style="39" customWidth="1"/>
    <col min="8195" max="8234" width="9.125" style="39" customWidth="1"/>
    <col min="8235" max="8448" width="9" style="39"/>
    <col min="8449" max="8449" width="3.625" style="39" customWidth="1"/>
    <col min="8450" max="8450" width="25.625" style="39" customWidth="1"/>
    <col min="8451" max="8490" width="9.125" style="39" customWidth="1"/>
    <col min="8491" max="8704" width="9" style="39"/>
    <col min="8705" max="8705" width="3.625" style="39" customWidth="1"/>
    <col min="8706" max="8706" width="25.625" style="39" customWidth="1"/>
    <col min="8707" max="8746" width="9.125" style="39" customWidth="1"/>
    <col min="8747" max="8960" width="9" style="39"/>
    <col min="8961" max="8961" width="3.625" style="39" customWidth="1"/>
    <col min="8962" max="8962" width="25.625" style="39" customWidth="1"/>
    <col min="8963" max="9002" width="9.125" style="39" customWidth="1"/>
    <col min="9003" max="9216" width="9" style="39"/>
    <col min="9217" max="9217" width="3.625" style="39" customWidth="1"/>
    <col min="9218" max="9218" width="25.625" style="39" customWidth="1"/>
    <col min="9219" max="9258" width="9.125" style="39" customWidth="1"/>
    <col min="9259" max="9472" width="9" style="39"/>
    <col min="9473" max="9473" width="3.625" style="39" customWidth="1"/>
    <col min="9474" max="9474" width="25.625" style="39" customWidth="1"/>
    <col min="9475" max="9514" width="9.125" style="39" customWidth="1"/>
    <col min="9515" max="9728" width="9" style="39"/>
    <col min="9729" max="9729" width="3.625" style="39" customWidth="1"/>
    <col min="9730" max="9730" width="25.625" style="39" customWidth="1"/>
    <col min="9731" max="9770" width="9.125" style="39" customWidth="1"/>
    <col min="9771" max="9984" width="9" style="39"/>
    <col min="9985" max="9985" width="3.625" style="39" customWidth="1"/>
    <col min="9986" max="9986" width="25.625" style="39" customWidth="1"/>
    <col min="9987" max="10026" width="9.125" style="39" customWidth="1"/>
    <col min="10027" max="10240" width="9" style="39"/>
    <col min="10241" max="10241" width="3.625" style="39" customWidth="1"/>
    <col min="10242" max="10242" width="25.625" style="39" customWidth="1"/>
    <col min="10243" max="10282" width="9.125" style="39" customWidth="1"/>
    <col min="10283" max="10496" width="9" style="39"/>
    <col min="10497" max="10497" width="3.625" style="39" customWidth="1"/>
    <col min="10498" max="10498" width="25.625" style="39" customWidth="1"/>
    <col min="10499" max="10538" width="9.125" style="39" customWidth="1"/>
    <col min="10539" max="10752" width="9" style="39"/>
    <col min="10753" max="10753" width="3.625" style="39" customWidth="1"/>
    <col min="10754" max="10754" width="25.625" style="39" customWidth="1"/>
    <col min="10755" max="10794" width="9.125" style="39" customWidth="1"/>
    <col min="10795" max="11008" width="9" style="39"/>
    <col min="11009" max="11009" width="3.625" style="39" customWidth="1"/>
    <col min="11010" max="11010" width="25.625" style="39" customWidth="1"/>
    <col min="11011" max="11050" width="9.125" style="39" customWidth="1"/>
    <col min="11051" max="11264" width="9" style="39"/>
    <col min="11265" max="11265" width="3.625" style="39" customWidth="1"/>
    <col min="11266" max="11266" width="25.625" style="39" customWidth="1"/>
    <col min="11267" max="11306" width="9.125" style="39" customWidth="1"/>
    <col min="11307" max="11520" width="9" style="39"/>
    <col min="11521" max="11521" width="3.625" style="39" customWidth="1"/>
    <col min="11522" max="11522" width="25.625" style="39" customWidth="1"/>
    <col min="11523" max="11562" width="9.125" style="39" customWidth="1"/>
    <col min="11563" max="11776" width="9" style="39"/>
    <col min="11777" max="11777" width="3.625" style="39" customWidth="1"/>
    <col min="11778" max="11778" width="25.625" style="39" customWidth="1"/>
    <col min="11779" max="11818" width="9.125" style="39" customWidth="1"/>
    <col min="11819" max="12032" width="9" style="39"/>
    <col min="12033" max="12033" width="3.625" style="39" customWidth="1"/>
    <col min="12034" max="12034" width="25.625" style="39" customWidth="1"/>
    <col min="12035" max="12074" width="9.125" style="39" customWidth="1"/>
    <col min="12075" max="12288" width="9" style="39"/>
    <col min="12289" max="12289" width="3.625" style="39" customWidth="1"/>
    <col min="12290" max="12290" width="25.625" style="39" customWidth="1"/>
    <col min="12291" max="12330" width="9.125" style="39" customWidth="1"/>
    <col min="12331" max="12544" width="9" style="39"/>
    <col min="12545" max="12545" width="3.625" style="39" customWidth="1"/>
    <col min="12546" max="12546" width="25.625" style="39" customWidth="1"/>
    <col min="12547" max="12586" width="9.125" style="39" customWidth="1"/>
    <col min="12587" max="12800" width="9" style="39"/>
    <col min="12801" max="12801" width="3.625" style="39" customWidth="1"/>
    <col min="12802" max="12802" width="25.625" style="39" customWidth="1"/>
    <col min="12803" max="12842" width="9.125" style="39" customWidth="1"/>
    <col min="12843" max="13056" width="9" style="39"/>
    <col min="13057" max="13057" width="3.625" style="39" customWidth="1"/>
    <col min="13058" max="13058" width="25.625" style="39" customWidth="1"/>
    <col min="13059" max="13098" width="9.125" style="39" customWidth="1"/>
    <col min="13099" max="13312" width="9" style="39"/>
    <col min="13313" max="13313" width="3.625" style="39" customWidth="1"/>
    <col min="13314" max="13314" width="25.625" style="39" customWidth="1"/>
    <col min="13315" max="13354" width="9.125" style="39" customWidth="1"/>
    <col min="13355" max="13568" width="9" style="39"/>
    <col min="13569" max="13569" width="3.625" style="39" customWidth="1"/>
    <col min="13570" max="13570" width="25.625" style="39" customWidth="1"/>
    <col min="13571" max="13610" width="9.125" style="39" customWidth="1"/>
    <col min="13611" max="13824" width="9" style="39"/>
    <col min="13825" max="13825" width="3.625" style="39" customWidth="1"/>
    <col min="13826" max="13826" width="25.625" style="39" customWidth="1"/>
    <col min="13827" max="13866" width="9.125" style="39" customWidth="1"/>
    <col min="13867" max="14080" width="9" style="39"/>
    <col min="14081" max="14081" width="3.625" style="39" customWidth="1"/>
    <col min="14082" max="14082" width="25.625" style="39" customWidth="1"/>
    <col min="14083" max="14122" width="9.125" style="39" customWidth="1"/>
    <col min="14123" max="14336" width="9" style="39"/>
    <col min="14337" max="14337" width="3.625" style="39" customWidth="1"/>
    <col min="14338" max="14338" width="25.625" style="39" customWidth="1"/>
    <col min="14339" max="14378" width="9.125" style="39" customWidth="1"/>
    <col min="14379" max="14592" width="9" style="39"/>
    <col min="14593" max="14593" width="3.625" style="39" customWidth="1"/>
    <col min="14594" max="14594" width="25.625" style="39" customWidth="1"/>
    <col min="14595" max="14634" width="9.125" style="39" customWidth="1"/>
    <col min="14635" max="14848" width="9" style="39"/>
    <col min="14849" max="14849" width="3.625" style="39" customWidth="1"/>
    <col min="14850" max="14850" width="25.625" style="39" customWidth="1"/>
    <col min="14851" max="14890" width="9.125" style="39" customWidth="1"/>
    <col min="14891" max="15104" width="9" style="39"/>
    <col min="15105" max="15105" width="3.625" style="39" customWidth="1"/>
    <col min="15106" max="15106" width="25.625" style="39" customWidth="1"/>
    <col min="15107" max="15146" width="9.125" style="39" customWidth="1"/>
    <col min="15147" max="15360" width="9" style="39"/>
    <col min="15361" max="15361" width="3.625" style="39" customWidth="1"/>
    <col min="15362" max="15362" width="25.625" style="39" customWidth="1"/>
    <col min="15363" max="15402" width="9.125" style="39" customWidth="1"/>
    <col min="15403" max="15616" width="9" style="39"/>
    <col min="15617" max="15617" width="3.625" style="39" customWidth="1"/>
    <col min="15618" max="15618" width="25.625" style="39" customWidth="1"/>
    <col min="15619" max="15658" width="9.125" style="39" customWidth="1"/>
    <col min="15659" max="15872" width="9" style="39"/>
    <col min="15873" max="15873" width="3.625" style="39" customWidth="1"/>
    <col min="15874" max="15874" width="25.625" style="39" customWidth="1"/>
    <col min="15875" max="15914" width="9.125" style="39" customWidth="1"/>
    <col min="15915" max="16128" width="9" style="39"/>
    <col min="16129" max="16129" width="3.625" style="39" customWidth="1"/>
    <col min="16130" max="16130" width="25.625" style="39" customWidth="1"/>
    <col min="16131" max="16170" width="9.125" style="39" customWidth="1"/>
    <col min="16171" max="16384" width="9" style="39"/>
  </cols>
  <sheetData>
    <row r="1" spans="1:42" ht="13.5" x14ac:dyDescent="0.15">
      <c r="A1" s="423" t="s">
        <v>603</v>
      </c>
      <c r="E1" s="39" t="s">
        <v>604</v>
      </c>
    </row>
    <row r="2" spans="1:42" ht="14.25" x14ac:dyDescent="0.15">
      <c r="A2" s="39" t="s">
        <v>481</v>
      </c>
    </row>
    <row r="3" spans="1:42" ht="12.75" x14ac:dyDescent="0.15">
      <c r="A3" s="200" t="s">
        <v>1</v>
      </c>
      <c r="B3" s="222"/>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80">
        <v>40</v>
      </c>
    </row>
    <row r="4" spans="1:42" ht="33" customHeight="1" x14ac:dyDescent="0.15">
      <c r="A4" s="223"/>
      <c r="B4" s="224"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81" t="s">
        <v>605</v>
      </c>
    </row>
    <row r="5" spans="1:42" ht="12.75" x14ac:dyDescent="0.15">
      <c r="A5" s="241" t="s">
        <v>437</v>
      </c>
      <c r="B5" s="448" t="s">
        <v>438</v>
      </c>
      <c r="C5" s="401">
        <v>1.0270973082561843</v>
      </c>
      <c r="D5" s="401">
        <v>6.9816315331103023E-4</v>
      </c>
      <c r="E5" s="401">
        <v>1.0911363422775788E-3</v>
      </c>
      <c r="F5" s="401">
        <v>6.9148164482442096E-6</v>
      </c>
      <c r="G5" s="401">
        <v>3.5595907743364269E-2</v>
      </c>
      <c r="H5" s="401">
        <v>1.6263327065342314E-3</v>
      </c>
      <c r="I5" s="401">
        <v>1.0569318327621772E-4</v>
      </c>
      <c r="J5" s="401">
        <v>3.1980232439065615E-4</v>
      </c>
      <c r="K5" s="401">
        <v>8.9982655781899333E-7</v>
      </c>
      <c r="L5" s="401">
        <v>1.8248070319239289E-3</v>
      </c>
      <c r="M5" s="401">
        <v>3.9653944313401557E-5</v>
      </c>
      <c r="N5" s="401">
        <v>4.7081050575696575E-6</v>
      </c>
      <c r="O5" s="401">
        <v>1.1215239415375348E-5</v>
      </c>
      <c r="P5" s="401">
        <v>4.7053396798992671E-6</v>
      </c>
      <c r="Q5" s="401">
        <v>5.5170783087220504E-6</v>
      </c>
      <c r="R5" s="401">
        <v>6.8797851962495535E-6</v>
      </c>
      <c r="S5" s="401">
        <v>1.1589136248711769E-5</v>
      </c>
      <c r="T5" s="401">
        <v>8.7177157671849883E-6</v>
      </c>
      <c r="U5" s="401">
        <v>1.0566283109008405E-5</v>
      </c>
      <c r="V5" s="401">
        <v>1.1337836734517827E-5</v>
      </c>
      <c r="W5" s="401">
        <v>8.1670715637625418E-6</v>
      </c>
      <c r="X5" s="401">
        <v>1.0720461215840205E-3</v>
      </c>
      <c r="Y5" s="401">
        <v>2.0407045197777014E-4</v>
      </c>
      <c r="Z5" s="401">
        <v>8.2852789285185264E-6</v>
      </c>
      <c r="AA5" s="401">
        <v>2.1161880779930896E-5</v>
      </c>
      <c r="AB5" s="401">
        <v>7.1671063044859533E-6</v>
      </c>
      <c r="AC5" s="401">
        <v>3.2610001768092408E-5</v>
      </c>
      <c r="AD5" s="401">
        <v>9.097210143224573E-6</v>
      </c>
      <c r="AE5" s="401">
        <v>4.7113383753877218E-6</v>
      </c>
      <c r="AF5" s="401">
        <v>1.8028523015776109E-5</v>
      </c>
      <c r="AG5" s="401">
        <v>3.7779625852337706E-5</v>
      </c>
      <c r="AH5" s="401">
        <v>1.6408649381430718E-5</v>
      </c>
      <c r="AI5" s="401">
        <v>4.8605265183096583E-4</v>
      </c>
      <c r="AJ5" s="401">
        <v>4.2003418459455108E-4</v>
      </c>
      <c r="AK5" s="401">
        <v>4.4857169682212543E-4</v>
      </c>
      <c r="AL5" s="401">
        <v>1.0933558605150028E-5</v>
      </c>
      <c r="AM5" s="401">
        <v>4.7395495270924357E-3</v>
      </c>
      <c r="AN5" s="401">
        <v>3.8628756655308678E-5</v>
      </c>
      <c r="AO5" s="401">
        <v>4.8358290911006086E-5</v>
      </c>
      <c r="AP5" s="282">
        <f t="shared" ref="AP5:AP44" si="0">SUM(C5:AN5)</f>
        <v>1.0760651594833741</v>
      </c>
    </row>
    <row r="6" spans="1:42" ht="12.75" x14ac:dyDescent="0.15">
      <c r="A6" s="241" t="s">
        <v>439</v>
      </c>
      <c r="B6" s="448" t="s">
        <v>440</v>
      </c>
      <c r="C6" s="401">
        <v>1.362774571968605E-4</v>
      </c>
      <c r="D6" s="401">
        <v>1.0602226940164219</v>
      </c>
      <c r="E6" s="401">
        <v>6.3707749959489995E-5</v>
      </c>
      <c r="F6" s="401">
        <v>1.2446736270455581E-5</v>
      </c>
      <c r="G6" s="401">
        <v>2.454327164976607E-4</v>
      </c>
      <c r="H6" s="401">
        <v>2.0800404906090276E-5</v>
      </c>
      <c r="I6" s="401">
        <v>1.1815858686303702E-2</v>
      </c>
      <c r="J6" s="401">
        <v>1.3292638216625221E-4</v>
      </c>
      <c r="K6" s="401">
        <v>9.173925314059974E-7</v>
      </c>
      <c r="L6" s="401">
        <v>1.8828181376935654E-5</v>
      </c>
      <c r="M6" s="401">
        <v>5.5086792158048237E-5</v>
      </c>
      <c r="N6" s="401">
        <v>4.5051249222520497E-6</v>
      </c>
      <c r="O6" s="401">
        <v>1.233199455770406E-5</v>
      </c>
      <c r="P6" s="401">
        <v>1.1956080150497112E-5</v>
      </c>
      <c r="Q6" s="401">
        <v>7.4377935194139264E-6</v>
      </c>
      <c r="R6" s="401">
        <v>6.6661851686514829E-6</v>
      </c>
      <c r="S6" s="401">
        <v>1.8116514915106376E-5</v>
      </c>
      <c r="T6" s="401">
        <v>1.9331985091278198E-5</v>
      </c>
      <c r="U6" s="401">
        <v>2.0844663627752847E-5</v>
      </c>
      <c r="V6" s="401">
        <v>1.7339330177583375E-5</v>
      </c>
      <c r="W6" s="401">
        <v>6.1022705696755734E-6</v>
      </c>
      <c r="X6" s="401">
        <v>5.6896491747742588E-4</v>
      </c>
      <c r="Y6" s="401">
        <v>1.3549744391055604E-4</v>
      </c>
      <c r="Z6" s="401">
        <v>1.1902355703820193E-5</v>
      </c>
      <c r="AA6" s="401">
        <v>1.8227407478102577E-5</v>
      </c>
      <c r="AB6" s="401">
        <v>1.8576962070376083E-5</v>
      </c>
      <c r="AC6" s="401">
        <v>2.6856255066134133E-5</v>
      </c>
      <c r="AD6" s="401">
        <v>2.2290754118115232E-5</v>
      </c>
      <c r="AE6" s="401">
        <v>4.5147124701136903E-6</v>
      </c>
      <c r="AF6" s="401">
        <v>1.9284405446698202E-5</v>
      </c>
      <c r="AG6" s="401">
        <v>3.4491360323223094E-5</v>
      </c>
      <c r="AH6" s="401">
        <v>1.2849779373532468E-5</v>
      </c>
      <c r="AI6" s="401">
        <v>4.9908045045896162E-5</v>
      </c>
      <c r="AJ6" s="401">
        <v>2.7314988049916294E-5</v>
      </c>
      <c r="AK6" s="401">
        <v>6.2309717894900443E-5</v>
      </c>
      <c r="AL6" s="401">
        <v>1.5040567613866054E-5</v>
      </c>
      <c r="AM6" s="401">
        <v>5.1652113038937143E-4</v>
      </c>
      <c r="AN6" s="401">
        <v>1.1197963527549092E-3</v>
      </c>
      <c r="AO6" s="401">
        <v>2.4402994290377173E-4</v>
      </c>
      <c r="AP6" s="283">
        <f t="shared" si="0"/>
        <v>1.0755139556136757</v>
      </c>
    </row>
    <row r="7" spans="1:42" ht="12.75" x14ac:dyDescent="0.15">
      <c r="A7" s="241" t="s">
        <v>441</v>
      </c>
      <c r="B7" s="448" t="s">
        <v>247</v>
      </c>
      <c r="C7" s="401">
        <v>4.8299742795653093E-4</v>
      </c>
      <c r="D7" s="401">
        <v>1.1582763251371931E-4</v>
      </c>
      <c r="E7" s="401">
        <v>1.0165843737490308</v>
      </c>
      <c r="F7" s="401">
        <v>4.15484484398964E-6</v>
      </c>
      <c r="G7" s="401">
        <v>1.2571828195773958E-2</v>
      </c>
      <c r="H7" s="401">
        <v>1.9761296872148435E-5</v>
      </c>
      <c r="I7" s="401">
        <v>1.8848965359665866E-5</v>
      </c>
      <c r="J7" s="401">
        <v>4.3727154111604815E-5</v>
      </c>
      <c r="K7" s="401">
        <v>9.3341387941805479E-7</v>
      </c>
      <c r="L7" s="401">
        <v>2.85788008152048E-6</v>
      </c>
      <c r="M7" s="401">
        <v>8.8936889201064133E-6</v>
      </c>
      <c r="N7" s="401">
        <v>5.6636723002152586E-6</v>
      </c>
      <c r="O7" s="401">
        <v>1.9232353199242163E-5</v>
      </c>
      <c r="P7" s="401">
        <v>2.7580137944296621E-6</v>
      </c>
      <c r="Q7" s="401">
        <v>1.7271765398522116E-6</v>
      </c>
      <c r="R7" s="401">
        <v>2.6124832431332619E-6</v>
      </c>
      <c r="S7" s="401">
        <v>5.067388982713671E-6</v>
      </c>
      <c r="T7" s="401">
        <v>4.0590205881518495E-6</v>
      </c>
      <c r="U7" s="401">
        <v>3.1907195953422503E-6</v>
      </c>
      <c r="V7" s="401">
        <v>4.9734031545337823E-6</v>
      </c>
      <c r="W7" s="401">
        <v>1.493949444494678E-6</v>
      </c>
      <c r="X7" s="401">
        <v>2.4931127375539385E-3</v>
      </c>
      <c r="Y7" s="401">
        <v>3.7135870307406025E-6</v>
      </c>
      <c r="Z7" s="401">
        <v>6.8106418137159847E-6</v>
      </c>
      <c r="AA7" s="401">
        <v>4.4514827339178868E-6</v>
      </c>
      <c r="AB7" s="401">
        <v>3.826604982944094E-6</v>
      </c>
      <c r="AC7" s="401">
        <v>6.369216242206401E-6</v>
      </c>
      <c r="AD7" s="401">
        <v>1.1056704345374834E-5</v>
      </c>
      <c r="AE7" s="401">
        <v>1.4924903571491663E-6</v>
      </c>
      <c r="AF7" s="401">
        <v>5.4429688860499964E-6</v>
      </c>
      <c r="AG7" s="401">
        <v>2.1813477801534739E-5</v>
      </c>
      <c r="AH7" s="401">
        <v>9.3294623946084356E-6</v>
      </c>
      <c r="AI7" s="401">
        <v>5.5104446526604422E-5</v>
      </c>
      <c r="AJ7" s="401">
        <v>1.8232527872791331E-4</v>
      </c>
      <c r="AK7" s="401">
        <v>3.8444800582816261E-5</v>
      </c>
      <c r="AL7" s="401">
        <v>6.3627049055084582E-6</v>
      </c>
      <c r="AM7" s="401">
        <v>1.9209294627166929E-3</v>
      </c>
      <c r="AN7" s="401">
        <v>3.5468102114445182E-5</v>
      </c>
      <c r="AO7" s="401">
        <v>3.3246426143792664E-5</v>
      </c>
      <c r="AP7" s="283">
        <f t="shared" si="0"/>
        <v>1.0347110365999022</v>
      </c>
    </row>
    <row r="8" spans="1:42" ht="12.75" x14ac:dyDescent="0.15">
      <c r="A8" s="241" t="s">
        <v>442</v>
      </c>
      <c r="B8" s="448" t="s">
        <v>27</v>
      </c>
      <c r="C8" s="401">
        <v>7.6264614553172783E-5</v>
      </c>
      <c r="D8" s="401">
        <v>6.6904180629585381E-5</v>
      </c>
      <c r="E8" s="401">
        <v>1.2948905906598644E-4</v>
      </c>
      <c r="F8" s="401">
        <v>1.0003330555547227</v>
      </c>
      <c r="G8" s="401">
        <v>1.0183933995775223E-4</v>
      </c>
      <c r="H8" s="401">
        <v>1.8338605967003612E-4</v>
      </c>
      <c r="I8" s="401">
        <v>3.7656010216199519E-4</v>
      </c>
      <c r="J8" s="401">
        <v>3.5973696147834257E-4</v>
      </c>
      <c r="K8" s="401">
        <v>8.0446558838485234E-3</v>
      </c>
      <c r="L8" s="401">
        <v>1.8958342782990917E-4</v>
      </c>
      <c r="M8" s="401">
        <v>1.3097028968590207E-3</v>
      </c>
      <c r="N8" s="401">
        <v>1.0755491172014357E-3</v>
      </c>
      <c r="O8" s="401">
        <v>2.2383876211290077E-3</v>
      </c>
      <c r="P8" s="401">
        <v>1.9845405377284808E-4</v>
      </c>
      <c r="Q8" s="401">
        <v>1.1359685371267546E-4</v>
      </c>
      <c r="R8" s="401">
        <v>8.9114563911081067E-5</v>
      </c>
      <c r="S8" s="401">
        <v>8.1810474899356891E-5</v>
      </c>
      <c r="T8" s="401">
        <v>1.8189655940796924E-4</v>
      </c>
      <c r="U8" s="401">
        <v>7.7720063486329388E-5</v>
      </c>
      <c r="V8" s="401">
        <v>4.3388100701122935E-5</v>
      </c>
      <c r="W8" s="401">
        <v>9.0315252375245978E-5</v>
      </c>
      <c r="X8" s="401">
        <v>1.1437683507798088E-4</v>
      </c>
      <c r="Y8" s="401">
        <v>1.7500112082204639E-4</v>
      </c>
      <c r="Z8" s="401">
        <v>5.1198408546358236E-3</v>
      </c>
      <c r="AA8" s="401">
        <v>2.8101614114644044E-4</v>
      </c>
      <c r="AB8" s="401">
        <v>4.2119725915527878E-4</v>
      </c>
      <c r="AC8" s="401">
        <v>1.3179473882410635E-4</v>
      </c>
      <c r="AD8" s="401">
        <v>3.7579376331486197E-5</v>
      </c>
      <c r="AE8" s="401">
        <v>2.4813621822001799E-5</v>
      </c>
      <c r="AF8" s="401">
        <v>1.4188660840084796E-4</v>
      </c>
      <c r="AG8" s="401">
        <v>5.2287859524013462E-5</v>
      </c>
      <c r="AH8" s="401">
        <v>9.7165963558759822E-5</v>
      </c>
      <c r="AI8" s="401">
        <v>1.2292853265360553E-4</v>
      </c>
      <c r="AJ8" s="401">
        <v>7.2111255539298965E-5</v>
      </c>
      <c r="AK8" s="401">
        <v>4.1367829856804556E-5</v>
      </c>
      <c r="AL8" s="401">
        <v>3.9935041000723958E-5</v>
      </c>
      <c r="AM8" s="401">
        <v>2.1572068782769774E-4</v>
      </c>
      <c r="AN8" s="401">
        <v>5.5572162930575874E-5</v>
      </c>
      <c r="AO8" s="401">
        <v>8.6845275643269765E-5</v>
      </c>
      <c r="AP8" s="283">
        <f t="shared" si="0"/>
        <v>1.022506006630481</v>
      </c>
    </row>
    <row r="9" spans="1:42" ht="12.75" x14ac:dyDescent="0.15">
      <c r="A9" s="241" t="s">
        <v>443</v>
      </c>
      <c r="B9" s="448" t="s">
        <v>188</v>
      </c>
      <c r="C9" s="401">
        <v>4.0637157444277962E-2</v>
      </c>
      <c r="D9" s="401">
        <v>9.4086326162932145E-3</v>
      </c>
      <c r="E9" s="401">
        <v>3.2151717550700037E-2</v>
      </c>
      <c r="F9" s="401">
        <v>2.199294684392166E-5</v>
      </c>
      <c r="G9" s="401">
        <v>1.0608058052604374</v>
      </c>
      <c r="H9" s="401">
        <v>8.2050413021573143E-4</v>
      </c>
      <c r="I9" s="401">
        <v>7.6459977946352696E-4</v>
      </c>
      <c r="J9" s="401">
        <v>2.2632906715080179E-3</v>
      </c>
      <c r="K9" s="401">
        <v>3.2617408124960622E-6</v>
      </c>
      <c r="L9" s="401">
        <v>8.5841513601146903E-5</v>
      </c>
      <c r="M9" s="401">
        <v>1.7679599166486024E-4</v>
      </c>
      <c r="N9" s="401">
        <v>1.4369192239551457E-5</v>
      </c>
      <c r="O9" s="401">
        <v>3.588245965901727E-5</v>
      </c>
      <c r="P9" s="401">
        <v>1.2542632719926189E-5</v>
      </c>
      <c r="Q9" s="401">
        <v>1.2532378554631148E-5</v>
      </c>
      <c r="R9" s="401">
        <v>1.3315671999115019E-5</v>
      </c>
      <c r="S9" s="401">
        <v>1.760489676014874E-5</v>
      </c>
      <c r="T9" s="401">
        <v>1.9288437354847483E-5</v>
      </c>
      <c r="U9" s="401">
        <v>1.6052913436781049E-5</v>
      </c>
      <c r="V9" s="401">
        <v>1.8292037355241717E-5</v>
      </c>
      <c r="W9" s="401">
        <v>8.1985597291167632E-6</v>
      </c>
      <c r="X9" s="401">
        <v>3.8207785477061187E-3</v>
      </c>
      <c r="Y9" s="401">
        <v>4.6287313277101857E-5</v>
      </c>
      <c r="Z9" s="401">
        <v>1.9413064875769049E-5</v>
      </c>
      <c r="AA9" s="401">
        <v>3.0684391360363672E-5</v>
      </c>
      <c r="AB9" s="401">
        <v>1.9086903256780657E-5</v>
      </c>
      <c r="AC9" s="401">
        <v>8.719452049834403E-5</v>
      </c>
      <c r="AD9" s="401">
        <v>3.4639295134715974E-5</v>
      </c>
      <c r="AE9" s="401">
        <v>1.7613496830438073E-5</v>
      </c>
      <c r="AF9" s="401">
        <v>9.8212998770661568E-5</v>
      </c>
      <c r="AG9" s="401">
        <v>2.7672236347273804E-4</v>
      </c>
      <c r="AH9" s="401">
        <v>1.2693219146844519E-4</v>
      </c>
      <c r="AI9" s="401">
        <v>1.9766235289043802E-3</v>
      </c>
      <c r="AJ9" s="401">
        <v>2.2725234283256317E-3</v>
      </c>
      <c r="AK9" s="401">
        <v>6.2785859282755399E-4</v>
      </c>
      <c r="AL9" s="401">
        <v>4.8767179984846426E-5</v>
      </c>
      <c r="AM9" s="401">
        <v>4.1519644593995347E-2</v>
      </c>
      <c r="AN9" s="401">
        <v>1.3311498344307102E-4</v>
      </c>
      <c r="AO9" s="401">
        <v>8.2496899381701418E-4</v>
      </c>
      <c r="AP9" s="283">
        <f t="shared" si="0"/>
        <v>1.1984637762197599</v>
      </c>
    </row>
    <row r="10" spans="1:42" ht="12.75" x14ac:dyDescent="0.15">
      <c r="A10" s="251" t="s">
        <v>444</v>
      </c>
      <c r="B10" s="452" t="s">
        <v>28</v>
      </c>
      <c r="C10" s="401">
        <v>3.9708766537442018E-4</v>
      </c>
      <c r="D10" s="401">
        <v>1.9803276146808661E-4</v>
      </c>
      <c r="E10" s="401">
        <v>1.9242045040165777E-3</v>
      </c>
      <c r="F10" s="401">
        <v>4.5446242504473334E-4</v>
      </c>
      <c r="G10" s="401">
        <v>1.630089066788661E-4</v>
      </c>
      <c r="H10" s="401">
        <v>1.0208467925915281</v>
      </c>
      <c r="I10" s="401">
        <v>6.2524082357038821E-4</v>
      </c>
      <c r="J10" s="401">
        <v>1.1207321811845649E-4</v>
      </c>
      <c r="K10" s="401">
        <v>1.1228568440461626E-5</v>
      </c>
      <c r="L10" s="401">
        <v>4.4879121804191935E-4</v>
      </c>
      <c r="M10" s="401">
        <v>3.285245944903909E-4</v>
      </c>
      <c r="N10" s="401">
        <v>4.7939816507081927E-5</v>
      </c>
      <c r="O10" s="401">
        <v>1.0035729338259548E-4</v>
      </c>
      <c r="P10" s="401">
        <v>1.3398242554461001E-4</v>
      </c>
      <c r="Q10" s="401">
        <v>1.206019609731493E-4</v>
      </c>
      <c r="R10" s="401">
        <v>1.4054869160227878E-4</v>
      </c>
      <c r="S10" s="401">
        <v>1.3606745121394359E-4</v>
      </c>
      <c r="T10" s="401">
        <v>3.4807260387989845E-4</v>
      </c>
      <c r="U10" s="401">
        <v>2.422465923194977E-4</v>
      </c>
      <c r="V10" s="401">
        <v>1.6638940306804402E-4</v>
      </c>
      <c r="W10" s="401">
        <v>1.6422428372340746E-4</v>
      </c>
      <c r="X10" s="401">
        <v>8.2823311343760116E-4</v>
      </c>
      <c r="Y10" s="401">
        <v>3.3033323932146188E-4</v>
      </c>
      <c r="Z10" s="401">
        <v>4.695035076109804E-5</v>
      </c>
      <c r="AA10" s="401">
        <v>1.446211785404539E-4</v>
      </c>
      <c r="AB10" s="401">
        <v>2.1407905431950446E-4</v>
      </c>
      <c r="AC10" s="401">
        <v>4.1030058988623111E-4</v>
      </c>
      <c r="AD10" s="401">
        <v>1.8674733140918177E-4</v>
      </c>
      <c r="AE10" s="401">
        <v>2.0645553100785905E-5</v>
      </c>
      <c r="AF10" s="401">
        <v>1.8144605121873461E-4</v>
      </c>
      <c r="AG10" s="401">
        <v>1.2405501137964389E-4</v>
      </c>
      <c r="AH10" s="401">
        <v>3.2327839880511402E-4</v>
      </c>
      <c r="AI10" s="401">
        <v>8.8401946789123416E-5</v>
      </c>
      <c r="AJ10" s="401">
        <v>2.6686618901843522E-4</v>
      </c>
      <c r="AK10" s="401">
        <v>2.3474045571208286E-3</v>
      </c>
      <c r="AL10" s="401">
        <v>2.1134216081916912E-4</v>
      </c>
      <c r="AM10" s="401">
        <v>3.5433435399931867E-4</v>
      </c>
      <c r="AN10" s="401">
        <v>2.2259200906914367E-3</v>
      </c>
      <c r="AO10" s="401">
        <v>5.4083348973264951E-4</v>
      </c>
      <c r="AP10" s="283">
        <f t="shared" si="0"/>
        <v>1.0354148369696052</v>
      </c>
    </row>
    <row r="11" spans="1:42" ht="12.75" x14ac:dyDescent="0.15">
      <c r="A11" s="251" t="s">
        <v>445</v>
      </c>
      <c r="B11" s="452" t="s">
        <v>282</v>
      </c>
      <c r="C11" s="401">
        <v>6.0374172440285116E-3</v>
      </c>
      <c r="D11" s="401">
        <v>2.5251661748985376E-3</v>
      </c>
      <c r="E11" s="401">
        <v>1.1876035309256424E-3</v>
      </c>
      <c r="F11" s="401">
        <v>1.0498909074183524E-3</v>
      </c>
      <c r="G11" s="401">
        <v>4.2495541192844226E-3</v>
      </c>
      <c r="H11" s="401">
        <v>1.6917965484287379E-3</v>
      </c>
      <c r="I11" s="401">
        <v>1.0660442897529527</v>
      </c>
      <c r="J11" s="401">
        <v>3.1889318068260347E-3</v>
      </c>
      <c r="K11" s="401">
        <v>6.7538172856622614E-5</v>
      </c>
      <c r="L11" s="401">
        <v>1.6506467613642141E-3</v>
      </c>
      <c r="M11" s="401">
        <v>4.8487194415553015E-3</v>
      </c>
      <c r="N11" s="401">
        <v>3.1142200781703391E-4</v>
      </c>
      <c r="O11" s="401">
        <v>8.1394943382832321E-4</v>
      </c>
      <c r="P11" s="401">
        <v>1.0282601453969809E-3</v>
      </c>
      <c r="Q11" s="401">
        <v>6.3998261812735116E-4</v>
      </c>
      <c r="R11" s="401">
        <v>5.5697642131896706E-4</v>
      </c>
      <c r="S11" s="401">
        <v>1.5538238816017601E-3</v>
      </c>
      <c r="T11" s="401">
        <v>1.6737601424549747E-3</v>
      </c>
      <c r="U11" s="401">
        <v>1.826701527409464E-3</v>
      </c>
      <c r="V11" s="401">
        <v>1.4832863268693904E-3</v>
      </c>
      <c r="W11" s="401">
        <v>5.2538047518101605E-4</v>
      </c>
      <c r="X11" s="401">
        <v>1.3442812771881949E-2</v>
      </c>
      <c r="Y11" s="401">
        <v>1.0628764558934191E-2</v>
      </c>
      <c r="Z11" s="401">
        <v>9.409873103349819E-4</v>
      </c>
      <c r="AA11" s="401">
        <v>1.5201355703159791E-3</v>
      </c>
      <c r="AB11" s="401">
        <v>1.6104915854644743E-3</v>
      </c>
      <c r="AC11" s="401">
        <v>2.3174951026977853E-3</v>
      </c>
      <c r="AD11" s="401">
        <v>1.8346026798445423E-3</v>
      </c>
      <c r="AE11" s="401">
        <v>3.6450490743324132E-4</v>
      </c>
      <c r="AF11" s="401">
        <v>1.6634551225996534E-3</v>
      </c>
      <c r="AG11" s="401">
        <v>2.6783779620199442E-3</v>
      </c>
      <c r="AH11" s="401">
        <v>1.035460116167752E-3</v>
      </c>
      <c r="AI11" s="401">
        <v>2.3518957031111645E-3</v>
      </c>
      <c r="AJ11" s="401">
        <v>1.273866510286007E-3</v>
      </c>
      <c r="AK11" s="401">
        <v>5.0839813459302614E-3</v>
      </c>
      <c r="AL11" s="401">
        <v>1.2454062086025832E-3</v>
      </c>
      <c r="AM11" s="401">
        <v>1.9918759056615472E-3</v>
      </c>
      <c r="AN11" s="401">
        <v>0.1005175311168479</v>
      </c>
      <c r="AO11" s="401">
        <v>2.1623712547360691E-2</v>
      </c>
      <c r="AP11" s="283">
        <f t="shared" si="0"/>
        <v>1.2534567419186786</v>
      </c>
    </row>
    <row r="12" spans="1:42" ht="12.75" x14ac:dyDescent="0.15">
      <c r="A12" s="251" t="s">
        <v>446</v>
      </c>
      <c r="B12" s="452" t="s">
        <v>29</v>
      </c>
      <c r="C12" s="401">
        <v>0</v>
      </c>
      <c r="D12" s="401">
        <v>0</v>
      </c>
      <c r="E12" s="401">
        <v>0</v>
      </c>
      <c r="F12" s="401">
        <v>0</v>
      </c>
      <c r="G12" s="401">
        <v>0</v>
      </c>
      <c r="H12" s="401">
        <v>0</v>
      </c>
      <c r="I12" s="401">
        <v>0</v>
      </c>
      <c r="J12" s="401">
        <v>1</v>
      </c>
      <c r="K12" s="401">
        <v>0</v>
      </c>
      <c r="L12" s="401">
        <v>0</v>
      </c>
      <c r="M12" s="401">
        <v>0</v>
      </c>
      <c r="N12" s="401">
        <v>0</v>
      </c>
      <c r="O12" s="401">
        <v>0</v>
      </c>
      <c r="P12" s="401">
        <v>0</v>
      </c>
      <c r="Q12" s="401">
        <v>0</v>
      </c>
      <c r="R12" s="401">
        <v>0</v>
      </c>
      <c r="S12" s="401">
        <v>0</v>
      </c>
      <c r="T12" s="401">
        <v>0</v>
      </c>
      <c r="U12" s="401">
        <v>0</v>
      </c>
      <c r="V12" s="401">
        <v>0</v>
      </c>
      <c r="W12" s="401">
        <v>0</v>
      </c>
      <c r="X12" s="401">
        <v>0</v>
      </c>
      <c r="Y12" s="401">
        <v>0</v>
      </c>
      <c r="Z12" s="401">
        <v>0</v>
      </c>
      <c r="AA12" s="401">
        <v>0</v>
      </c>
      <c r="AB12" s="401">
        <v>0</v>
      </c>
      <c r="AC12" s="401">
        <v>0</v>
      </c>
      <c r="AD12" s="401">
        <v>0</v>
      </c>
      <c r="AE12" s="401">
        <v>0</v>
      </c>
      <c r="AF12" s="401">
        <v>0</v>
      </c>
      <c r="AG12" s="401">
        <v>0</v>
      </c>
      <c r="AH12" s="401">
        <v>0</v>
      </c>
      <c r="AI12" s="401">
        <v>0</v>
      </c>
      <c r="AJ12" s="401">
        <v>0</v>
      </c>
      <c r="AK12" s="401">
        <v>0</v>
      </c>
      <c r="AL12" s="401">
        <v>0</v>
      </c>
      <c r="AM12" s="401">
        <v>0</v>
      </c>
      <c r="AN12" s="401">
        <v>0</v>
      </c>
      <c r="AO12" s="401">
        <v>0</v>
      </c>
      <c r="AP12" s="283">
        <f t="shared" si="0"/>
        <v>1</v>
      </c>
    </row>
    <row r="13" spans="1:42" ht="12.75" x14ac:dyDescent="0.15">
      <c r="A13" s="251" t="s">
        <v>447</v>
      </c>
      <c r="B13" s="452" t="s">
        <v>30</v>
      </c>
      <c r="C13" s="401">
        <v>1.6897281275686119E-3</v>
      </c>
      <c r="D13" s="401">
        <v>2.1290947489097656E-3</v>
      </c>
      <c r="E13" s="401">
        <v>1.0708105788567446E-2</v>
      </c>
      <c r="F13" s="401">
        <v>6.1342134313055055E-3</v>
      </c>
      <c r="G13" s="401">
        <v>1.3620113022444085E-3</v>
      </c>
      <c r="H13" s="401">
        <v>1.6338406762967496E-3</v>
      </c>
      <c r="I13" s="401">
        <v>1.6714156416676542E-3</v>
      </c>
      <c r="J13" s="401">
        <v>1.580539152415214E-2</v>
      </c>
      <c r="K13" s="401">
        <v>1.0118991186388435</v>
      </c>
      <c r="L13" s="401">
        <v>8.3800331752743808E-4</v>
      </c>
      <c r="M13" s="401">
        <v>5.2983016962218424E-3</v>
      </c>
      <c r="N13" s="401">
        <v>5.4900414696587643E-3</v>
      </c>
      <c r="O13" s="401">
        <v>1.0922971613281306E-3</v>
      </c>
      <c r="P13" s="401">
        <v>1.2259631800355425E-3</v>
      </c>
      <c r="Q13" s="401">
        <v>6.4079965064143488E-4</v>
      </c>
      <c r="R13" s="401">
        <v>5.2684251520538153E-4</v>
      </c>
      <c r="S13" s="401">
        <v>4.6566119787624319E-4</v>
      </c>
      <c r="T13" s="401">
        <v>7.5886153641177231E-4</v>
      </c>
      <c r="U13" s="401">
        <v>4.80568955925798E-4</v>
      </c>
      <c r="V13" s="401">
        <v>2.6688974854314411E-4</v>
      </c>
      <c r="W13" s="401">
        <v>6.5721737316480004E-4</v>
      </c>
      <c r="X13" s="401">
        <v>9.6783304953953326E-4</v>
      </c>
      <c r="Y13" s="401">
        <v>2.8050513667963002E-3</v>
      </c>
      <c r="Z13" s="401">
        <v>1.081677110587465E-2</v>
      </c>
      <c r="AA13" s="401">
        <v>3.2155926180396921E-3</v>
      </c>
      <c r="AB13" s="401">
        <v>3.3257667245799138E-3</v>
      </c>
      <c r="AC13" s="401">
        <v>7.1127222944219939E-4</v>
      </c>
      <c r="AD13" s="401">
        <v>3.1474276210602007E-4</v>
      </c>
      <c r="AE13" s="401">
        <v>1.6306096725671917E-4</v>
      </c>
      <c r="AF13" s="401">
        <v>8.0963594369706845E-3</v>
      </c>
      <c r="AG13" s="401">
        <v>4.1749961256616402E-4</v>
      </c>
      <c r="AH13" s="401">
        <v>2.4225679357288048E-3</v>
      </c>
      <c r="AI13" s="401">
        <v>1.0953844890569579E-3</v>
      </c>
      <c r="AJ13" s="401">
        <v>6.9888546478519297E-4</v>
      </c>
      <c r="AK13" s="401">
        <v>9.2219218298468205E-4</v>
      </c>
      <c r="AL13" s="401">
        <v>6.0222649849228204E-4</v>
      </c>
      <c r="AM13" s="401">
        <v>1.6689859825999437E-3</v>
      </c>
      <c r="AN13" s="401">
        <v>5.2502645730931471E-4</v>
      </c>
      <c r="AO13" s="401">
        <v>3.6686448766288459E-3</v>
      </c>
      <c r="AP13" s="283">
        <f t="shared" si="0"/>
        <v>1.1095435865662249</v>
      </c>
    </row>
    <row r="14" spans="1:42" ht="12.75" x14ac:dyDescent="0.15">
      <c r="A14" s="251" t="s">
        <v>448</v>
      </c>
      <c r="B14" s="452" t="s">
        <v>449</v>
      </c>
      <c r="C14" s="401">
        <v>8.7568291000560193E-4</v>
      </c>
      <c r="D14" s="401">
        <v>1.4777030582721351E-3</v>
      </c>
      <c r="E14" s="401">
        <v>1.6629932240654803E-3</v>
      </c>
      <c r="F14" s="401">
        <v>6.5572214404078166E-4</v>
      </c>
      <c r="G14" s="401">
        <v>1.9252615867587097E-3</v>
      </c>
      <c r="H14" s="401">
        <v>1.0729427817907911E-3</v>
      </c>
      <c r="I14" s="401">
        <v>2.1304156284028654E-3</v>
      </c>
      <c r="J14" s="401">
        <v>1.7669345320225939E-3</v>
      </c>
      <c r="K14" s="401">
        <v>3.1470085792925412E-5</v>
      </c>
      <c r="L14" s="401">
        <v>1.020420051391304</v>
      </c>
      <c r="M14" s="401">
        <v>8.464368073755901E-4</v>
      </c>
      <c r="N14" s="401">
        <v>1.2516170348941412E-4</v>
      </c>
      <c r="O14" s="401">
        <v>5.9467363097818646E-4</v>
      </c>
      <c r="P14" s="401">
        <v>5.201724038378366E-4</v>
      </c>
      <c r="Q14" s="401">
        <v>1.2835083363721426E-3</v>
      </c>
      <c r="R14" s="401">
        <v>1.9624878432389459E-3</v>
      </c>
      <c r="S14" s="401">
        <v>3.9352355736371157E-3</v>
      </c>
      <c r="T14" s="401">
        <v>1.9088663798872637E-3</v>
      </c>
      <c r="U14" s="401">
        <v>3.6556009106772001E-3</v>
      </c>
      <c r="V14" s="401">
        <v>3.7911737855324886E-3</v>
      </c>
      <c r="W14" s="401">
        <v>3.4232066185784843E-3</v>
      </c>
      <c r="X14" s="401">
        <v>6.2630929512590789E-3</v>
      </c>
      <c r="Y14" s="401">
        <v>1.4415013175375362E-3</v>
      </c>
      <c r="Z14" s="401">
        <v>1.3405621585895269E-4</v>
      </c>
      <c r="AA14" s="401">
        <v>4.0292566731158809E-3</v>
      </c>
      <c r="AB14" s="401">
        <v>1.4226952105335646E-3</v>
      </c>
      <c r="AC14" s="401">
        <v>6.2005657401098763E-4</v>
      </c>
      <c r="AD14" s="401">
        <v>4.5872300715026E-4</v>
      </c>
      <c r="AE14" s="401">
        <v>1.1390280101975695E-4</v>
      </c>
      <c r="AF14" s="401">
        <v>3.1475528497656969E-4</v>
      </c>
      <c r="AG14" s="401">
        <v>5.2817512648485978E-4</v>
      </c>
      <c r="AH14" s="401">
        <v>3.6734034758985481E-4</v>
      </c>
      <c r="AI14" s="401">
        <v>5.4870955154688323E-4</v>
      </c>
      <c r="AJ14" s="401">
        <v>3.6593638063346911E-4</v>
      </c>
      <c r="AK14" s="401">
        <v>9.7933314336482022E-4</v>
      </c>
      <c r="AL14" s="401">
        <v>1.2417014546078596E-3</v>
      </c>
      <c r="AM14" s="401">
        <v>4.9214980138528885E-4</v>
      </c>
      <c r="AN14" s="401">
        <v>5.1967712075531016E-3</v>
      </c>
      <c r="AO14" s="401">
        <v>1.5325495024536035E-3</v>
      </c>
      <c r="AP14" s="283">
        <f t="shared" si="0"/>
        <v>1.0785838583846887</v>
      </c>
    </row>
    <row r="15" spans="1:42" ht="12.75" x14ac:dyDescent="0.15">
      <c r="A15" s="251" t="s">
        <v>450</v>
      </c>
      <c r="B15" s="452" t="s">
        <v>31</v>
      </c>
      <c r="C15" s="401">
        <v>1.1779518515852171E-3</v>
      </c>
      <c r="D15" s="401">
        <v>2.6914338512165896E-4</v>
      </c>
      <c r="E15" s="401">
        <v>8.7372239933356891E-5</v>
      </c>
      <c r="F15" s="401">
        <v>3.6288668388566829E-4</v>
      </c>
      <c r="G15" s="401">
        <v>1.111624513013749E-3</v>
      </c>
      <c r="H15" s="401">
        <v>3.5333978943360994E-4</v>
      </c>
      <c r="I15" s="401">
        <v>8.4376335012493889E-4</v>
      </c>
      <c r="J15" s="401">
        <v>2.7088432506185795E-3</v>
      </c>
      <c r="K15" s="401">
        <v>1.3243660338690716E-4</v>
      </c>
      <c r="L15" s="401">
        <v>1.3715189162499934E-3</v>
      </c>
      <c r="M15" s="401">
        <v>1.0330014817921336</v>
      </c>
      <c r="N15" s="401">
        <v>2.2669949823474066E-3</v>
      </c>
      <c r="O15" s="401">
        <v>3.6638527175423268E-3</v>
      </c>
      <c r="P15" s="401">
        <v>1.6480840244501584E-3</v>
      </c>
      <c r="Q15" s="401">
        <v>2.6617811546480394E-3</v>
      </c>
      <c r="R15" s="401">
        <v>1.8685394353075934E-3</v>
      </c>
      <c r="S15" s="401">
        <v>7.7431227567335758E-3</v>
      </c>
      <c r="T15" s="401">
        <v>1.3738606381983209E-2</v>
      </c>
      <c r="U15" s="401">
        <v>3.6021630390276008E-3</v>
      </c>
      <c r="V15" s="401">
        <v>1.13414934686148E-3</v>
      </c>
      <c r="W15" s="401">
        <v>2.2882366873531999E-3</v>
      </c>
      <c r="X15" s="401">
        <v>2.4601662870920005E-3</v>
      </c>
      <c r="Y15" s="401">
        <v>2.1614232691450422E-2</v>
      </c>
      <c r="Z15" s="401">
        <v>4.5318801480325138E-4</v>
      </c>
      <c r="AA15" s="401">
        <v>2.7138498452145571E-3</v>
      </c>
      <c r="AB15" s="401">
        <v>3.6050487846741756E-4</v>
      </c>
      <c r="AC15" s="401">
        <v>2.319481979102815E-4</v>
      </c>
      <c r="AD15" s="401">
        <v>1.4871475249322581E-4</v>
      </c>
      <c r="AE15" s="401">
        <v>2.5031255967067795E-4</v>
      </c>
      <c r="AF15" s="401">
        <v>1.8939618535032964E-4</v>
      </c>
      <c r="AG15" s="401">
        <v>1.9824597554428012E-4</v>
      </c>
      <c r="AH15" s="401">
        <v>3.4525342645529204E-4</v>
      </c>
      <c r="AI15" s="401">
        <v>9.7714834849142924E-4</v>
      </c>
      <c r="AJ15" s="401">
        <v>4.7681994764031503E-4</v>
      </c>
      <c r="AK15" s="401">
        <v>3.2044102552048783E-4</v>
      </c>
      <c r="AL15" s="401">
        <v>4.5926410718486241E-4</v>
      </c>
      <c r="AM15" s="401">
        <v>7.1505154061245484E-4</v>
      </c>
      <c r="AN15" s="401">
        <v>3.5129962303404607E-3</v>
      </c>
      <c r="AO15" s="401">
        <v>1.9871205713163794E-3</v>
      </c>
      <c r="AP15" s="283">
        <f t="shared" si="0"/>
        <v>1.1174634269159831</v>
      </c>
    </row>
    <row r="16" spans="1:42" ht="12.75" x14ac:dyDescent="0.15">
      <c r="A16" s="251" t="s">
        <v>451</v>
      </c>
      <c r="B16" s="452" t="s">
        <v>32</v>
      </c>
      <c r="C16" s="401">
        <v>5.9154677356538849E-5</v>
      </c>
      <c r="D16" s="401">
        <v>2.81599722199449E-5</v>
      </c>
      <c r="E16" s="401">
        <v>6.1042544182164909E-5</v>
      </c>
      <c r="F16" s="401">
        <v>1.0785088558990569E-3</v>
      </c>
      <c r="G16" s="401">
        <v>1.508998023560831E-4</v>
      </c>
      <c r="H16" s="401">
        <v>9.6073416944295495E-5</v>
      </c>
      <c r="I16" s="401">
        <v>1.0431159611333171E-3</v>
      </c>
      <c r="J16" s="401">
        <v>1.5072224223789397E-4</v>
      </c>
      <c r="K16" s="401">
        <v>1.9763993964995496E-5</v>
      </c>
      <c r="L16" s="401">
        <v>5.6973698942886376E-4</v>
      </c>
      <c r="M16" s="401">
        <v>2.1537321877582575E-3</v>
      </c>
      <c r="N16" s="401">
        <v>1.1210448722805497</v>
      </c>
      <c r="O16" s="401">
        <v>3.425148503374569E-4</v>
      </c>
      <c r="P16" s="401">
        <v>5.4000630788946687E-2</v>
      </c>
      <c r="Q16" s="401">
        <v>2.7342875047729358E-2</v>
      </c>
      <c r="R16" s="401">
        <v>2.1951531941398587E-2</v>
      </c>
      <c r="S16" s="401">
        <v>6.0692171905851631E-3</v>
      </c>
      <c r="T16" s="401">
        <v>1.6256825566112571E-3</v>
      </c>
      <c r="U16" s="401">
        <v>1.0694963485675174E-2</v>
      </c>
      <c r="V16" s="401">
        <v>2.3915106810746371E-3</v>
      </c>
      <c r="W16" s="401">
        <v>1.2539185275992955E-2</v>
      </c>
      <c r="X16" s="401">
        <v>1.2318363067541434E-3</v>
      </c>
      <c r="Y16" s="401">
        <v>6.77400596264953E-3</v>
      </c>
      <c r="Z16" s="401">
        <v>1.4709592711421163E-4</v>
      </c>
      <c r="AA16" s="401">
        <v>2.7166118659058464E-4</v>
      </c>
      <c r="AB16" s="401">
        <v>5.3741222844500603E-5</v>
      </c>
      <c r="AC16" s="401">
        <v>8.0009037993447187E-5</v>
      </c>
      <c r="AD16" s="401">
        <v>4.2061563885133237E-5</v>
      </c>
      <c r="AE16" s="401">
        <v>7.2072203686155301E-5</v>
      </c>
      <c r="AF16" s="401">
        <v>1.3673996226114135E-4</v>
      </c>
      <c r="AG16" s="401">
        <v>5.968507545386622E-5</v>
      </c>
      <c r="AH16" s="401">
        <v>1.4114782905429252E-4</v>
      </c>
      <c r="AI16" s="401">
        <v>6.8031283736082643E-5</v>
      </c>
      <c r="AJ16" s="401">
        <v>9.0004972136161339E-5</v>
      </c>
      <c r="AK16" s="401">
        <v>7.5695536819041286E-5</v>
      </c>
      <c r="AL16" s="401">
        <v>9.5188756560035483E-5</v>
      </c>
      <c r="AM16" s="401">
        <v>8.074856942080488E-5</v>
      </c>
      <c r="AN16" s="401">
        <v>2.9736192831527432E-4</v>
      </c>
      <c r="AO16" s="401">
        <v>1.0003562309502851E-3</v>
      </c>
      <c r="AP16" s="283">
        <f t="shared" si="0"/>
        <v>1.2731309820676568</v>
      </c>
    </row>
    <row r="17" spans="1:42" ht="12.75" x14ac:dyDescent="0.15">
      <c r="A17" s="251" t="s">
        <v>452</v>
      </c>
      <c r="B17" s="452" t="s">
        <v>33</v>
      </c>
      <c r="C17" s="401">
        <v>8.1086200882057627E-6</v>
      </c>
      <c r="D17" s="401">
        <v>4.4061515642907173E-6</v>
      </c>
      <c r="E17" s="401">
        <v>6.4229838950267322E-6</v>
      </c>
      <c r="F17" s="401">
        <v>5.2009836636374149E-5</v>
      </c>
      <c r="G17" s="401">
        <v>7.8371058078060047E-5</v>
      </c>
      <c r="H17" s="401">
        <v>7.7806051404160974E-6</v>
      </c>
      <c r="I17" s="401">
        <v>6.830421843934909E-5</v>
      </c>
      <c r="J17" s="401">
        <v>2.2464360372056129E-4</v>
      </c>
      <c r="K17" s="401">
        <v>2.1803644688940994E-6</v>
      </c>
      <c r="L17" s="401">
        <v>1.1370851823832262E-4</v>
      </c>
      <c r="M17" s="401">
        <v>4.5745775015350326E-4</v>
      </c>
      <c r="N17" s="401">
        <v>4.1045571224705837E-4</v>
      </c>
      <c r="O17" s="401">
        <v>1.0173110942445351</v>
      </c>
      <c r="P17" s="401">
        <v>2.8936715901288512E-3</v>
      </c>
      <c r="Q17" s="401">
        <v>1.6583443585673481E-3</v>
      </c>
      <c r="R17" s="401">
        <v>8.7283652315081487E-4</v>
      </c>
      <c r="S17" s="401">
        <v>1.7144460089211925E-3</v>
      </c>
      <c r="T17" s="401">
        <v>1.9994351590898571E-3</v>
      </c>
      <c r="U17" s="401">
        <v>2.7909149694561848E-3</v>
      </c>
      <c r="V17" s="401">
        <v>1.759278216351121E-3</v>
      </c>
      <c r="W17" s="401">
        <v>1.0405064954196503E-3</v>
      </c>
      <c r="X17" s="401">
        <v>6.9291659853711453E-4</v>
      </c>
      <c r="Y17" s="401">
        <v>4.7178196544791747E-4</v>
      </c>
      <c r="Z17" s="401">
        <v>2.4563134026590341E-5</v>
      </c>
      <c r="AA17" s="401">
        <v>3.3653603767228201E-5</v>
      </c>
      <c r="AB17" s="401">
        <v>7.6670763902484982E-6</v>
      </c>
      <c r="AC17" s="401">
        <v>9.7147591342643055E-6</v>
      </c>
      <c r="AD17" s="401">
        <v>7.9833795322101687E-6</v>
      </c>
      <c r="AE17" s="401">
        <v>5.7979379214746737E-6</v>
      </c>
      <c r="AF17" s="401">
        <v>7.6141714176155836E-6</v>
      </c>
      <c r="AG17" s="401">
        <v>1.1309367667777626E-5</v>
      </c>
      <c r="AH17" s="401">
        <v>2.3449493989901365E-5</v>
      </c>
      <c r="AI17" s="401">
        <v>1.3823674562080283E-5</v>
      </c>
      <c r="AJ17" s="401">
        <v>9.0900544662624369E-5</v>
      </c>
      <c r="AK17" s="401">
        <v>2.2627471014680504E-5</v>
      </c>
      <c r="AL17" s="401">
        <v>3.1945172255459469E-5</v>
      </c>
      <c r="AM17" s="401">
        <v>2.4622879391458042E-5</v>
      </c>
      <c r="AN17" s="401">
        <v>9.0098325426340921E-5</v>
      </c>
      <c r="AO17" s="401">
        <v>1.5401032271360548E-4</v>
      </c>
      <c r="AP17" s="283">
        <f t="shared" si="0"/>
        <v>1.0350448465434352</v>
      </c>
    </row>
    <row r="18" spans="1:42" ht="12.75" x14ac:dyDescent="0.15">
      <c r="A18" s="251" t="s">
        <v>453</v>
      </c>
      <c r="B18" s="452" t="s">
        <v>34</v>
      </c>
      <c r="C18" s="401">
        <v>5.0412748971543058E-4</v>
      </c>
      <c r="D18" s="401">
        <v>1.9251950919196338E-4</v>
      </c>
      <c r="E18" s="401">
        <v>4.5501123523655659E-4</v>
      </c>
      <c r="F18" s="401">
        <v>5.5464926311576375E-3</v>
      </c>
      <c r="G18" s="401">
        <v>2.4400902878279041E-3</v>
      </c>
      <c r="H18" s="401">
        <v>6.4618452837892249E-4</v>
      </c>
      <c r="I18" s="401">
        <v>1.5882169114348342E-3</v>
      </c>
      <c r="J18" s="401">
        <v>2.0068701394972866E-3</v>
      </c>
      <c r="K18" s="401">
        <v>1.644375017902995E-4</v>
      </c>
      <c r="L18" s="401">
        <v>1.438881847031894E-3</v>
      </c>
      <c r="M18" s="401">
        <v>2.5473345051473207E-3</v>
      </c>
      <c r="N18" s="401">
        <v>3.563669996272892E-4</v>
      </c>
      <c r="O18" s="401">
        <v>5.1977291941085458E-4</v>
      </c>
      <c r="P18" s="401">
        <v>1.0150836471831872</v>
      </c>
      <c r="Q18" s="401">
        <v>7.6824143315551915E-3</v>
      </c>
      <c r="R18" s="401">
        <v>6.97314453811421E-3</v>
      </c>
      <c r="S18" s="401">
        <v>8.8338230326139577E-3</v>
      </c>
      <c r="T18" s="401">
        <v>4.509362497893893E-3</v>
      </c>
      <c r="U18" s="401">
        <v>5.831395792843772E-3</v>
      </c>
      <c r="V18" s="401">
        <v>5.7138221516009509E-3</v>
      </c>
      <c r="W18" s="401">
        <v>2.1581283018700281E-3</v>
      </c>
      <c r="X18" s="401">
        <v>3.5109486103874405E-3</v>
      </c>
      <c r="Y18" s="401">
        <v>2.0884977779334419E-2</v>
      </c>
      <c r="Z18" s="401">
        <v>5.8267378276520077E-4</v>
      </c>
      <c r="AA18" s="401">
        <v>9.7761056463352338E-4</v>
      </c>
      <c r="AB18" s="401">
        <v>1.866823364578414E-4</v>
      </c>
      <c r="AC18" s="401">
        <v>7.6896378184371304E-4</v>
      </c>
      <c r="AD18" s="401">
        <v>1.5439342514354654E-4</v>
      </c>
      <c r="AE18" s="401">
        <v>2.8000542629895187E-4</v>
      </c>
      <c r="AF18" s="401">
        <v>4.9956880308300172E-4</v>
      </c>
      <c r="AG18" s="401">
        <v>2.7006254257358725E-4</v>
      </c>
      <c r="AH18" s="401">
        <v>1.164198625159823E-3</v>
      </c>
      <c r="AI18" s="401">
        <v>2.4501456890757724E-4</v>
      </c>
      <c r="AJ18" s="401">
        <v>2.59268573887888E-4</v>
      </c>
      <c r="AK18" s="401">
        <v>6.8146003245273294E-4</v>
      </c>
      <c r="AL18" s="401">
        <v>3.9084765653821973E-4</v>
      </c>
      <c r="AM18" s="401">
        <v>7.6897875367610245E-4</v>
      </c>
      <c r="AN18" s="401">
        <v>5.4971947007599435E-4</v>
      </c>
      <c r="AO18" s="401">
        <v>1.3124792993523338E-3</v>
      </c>
      <c r="AP18" s="283">
        <f t="shared" si="0"/>
        <v>1.1073674190683476</v>
      </c>
    </row>
    <row r="19" spans="1:42" ht="12.75" x14ac:dyDescent="0.15">
      <c r="A19" s="251" t="s">
        <v>454</v>
      </c>
      <c r="B19" s="254" t="s">
        <v>266</v>
      </c>
      <c r="C19" s="401">
        <v>0</v>
      </c>
      <c r="D19" s="401">
        <v>0</v>
      </c>
      <c r="E19" s="401">
        <v>0</v>
      </c>
      <c r="F19" s="401">
        <v>0</v>
      </c>
      <c r="G19" s="401">
        <v>0</v>
      </c>
      <c r="H19" s="401">
        <v>0</v>
      </c>
      <c r="I19" s="401">
        <v>0</v>
      </c>
      <c r="J19" s="401">
        <v>0</v>
      </c>
      <c r="K19" s="401">
        <v>0</v>
      </c>
      <c r="L19" s="401">
        <v>0</v>
      </c>
      <c r="M19" s="401">
        <v>0</v>
      </c>
      <c r="N19" s="401">
        <v>0</v>
      </c>
      <c r="O19" s="401">
        <v>0</v>
      </c>
      <c r="P19" s="401">
        <v>0</v>
      </c>
      <c r="Q19" s="401">
        <v>1</v>
      </c>
      <c r="R19" s="401">
        <v>0</v>
      </c>
      <c r="S19" s="401">
        <v>0</v>
      </c>
      <c r="T19" s="401">
        <v>0</v>
      </c>
      <c r="U19" s="401">
        <v>0</v>
      </c>
      <c r="V19" s="401">
        <v>0</v>
      </c>
      <c r="W19" s="401">
        <v>0</v>
      </c>
      <c r="X19" s="401">
        <v>0</v>
      </c>
      <c r="Y19" s="401">
        <v>0</v>
      </c>
      <c r="Z19" s="401">
        <v>0</v>
      </c>
      <c r="AA19" s="401">
        <v>0</v>
      </c>
      <c r="AB19" s="401">
        <v>0</v>
      </c>
      <c r="AC19" s="401">
        <v>0</v>
      </c>
      <c r="AD19" s="401">
        <v>0</v>
      </c>
      <c r="AE19" s="401">
        <v>0</v>
      </c>
      <c r="AF19" s="401">
        <v>0</v>
      </c>
      <c r="AG19" s="401">
        <v>0</v>
      </c>
      <c r="AH19" s="401">
        <v>0</v>
      </c>
      <c r="AI19" s="401">
        <v>0</v>
      </c>
      <c r="AJ19" s="401">
        <v>0</v>
      </c>
      <c r="AK19" s="401">
        <v>0</v>
      </c>
      <c r="AL19" s="401">
        <v>0</v>
      </c>
      <c r="AM19" s="401">
        <v>0</v>
      </c>
      <c r="AN19" s="401">
        <v>0</v>
      </c>
      <c r="AO19" s="401">
        <v>0</v>
      </c>
      <c r="AP19" s="283">
        <f t="shared" si="0"/>
        <v>1</v>
      </c>
    </row>
    <row r="20" spans="1:42" ht="12.75" x14ac:dyDescent="0.15">
      <c r="A20" s="251" t="s">
        <v>455</v>
      </c>
      <c r="B20" s="254" t="s">
        <v>267</v>
      </c>
      <c r="C20" s="401">
        <v>0</v>
      </c>
      <c r="D20" s="401">
        <v>0</v>
      </c>
      <c r="E20" s="401">
        <v>0</v>
      </c>
      <c r="F20" s="401">
        <v>0</v>
      </c>
      <c r="G20" s="401">
        <v>0</v>
      </c>
      <c r="H20" s="401">
        <v>0</v>
      </c>
      <c r="I20" s="401">
        <v>0</v>
      </c>
      <c r="J20" s="401">
        <v>0</v>
      </c>
      <c r="K20" s="401">
        <v>0</v>
      </c>
      <c r="L20" s="401">
        <v>0</v>
      </c>
      <c r="M20" s="401">
        <v>0</v>
      </c>
      <c r="N20" s="401">
        <v>0</v>
      </c>
      <c r="O20" s="401">
        <v>0</v>
      </c>
      <c r="P20" s="401">
        <v>0</v>
      </c>
      <c r="Q20" s="401">
        <v>0</v>
      </c>
      <c r="R20" s="401">
        <v>1</v>
      </c>
      <c r="S20" s="401">
        <v>0</v>
      </c>
      <c r="T20" s="401">
        <v>0</v>
      </c>
      <c r="U20" s="401">
        <v>0</v>
      </c>
      <c r="V20" s="401">
        <v>0</v>
      </c>
      <c r="W20" s="401">
        <v>0</v>
      </c>
      <c r="X20" s="401">
        <v>0</v>
      </c>
      <c r="Y20" s="401">
        <v>0</v>
      </c>
      <c r="Z20" s="401">
        <v>0</v>
      </c>
      <c r="AA20" s="401">
        <v>0</v>
      </c>
      <c r="AB20" s="401">
        <v>0</v>
      </c>
      <c r="AC20" s="401">
        <v>0</v>
      </c>
      <c r="AD20" s="401">
        <v>0</v>
      </c>
      <c r="AE20" s="401">
        <v>0</v>
      </c>
      <c r="AF20" s="401">
        <v>0</v>
      </c>
      <c r="AG20" s="401">
        <v>0</v>
      </c>
      <c r="AH20" s="401">
        <v>0</v>
      </c>
      <c r="AI20" s="401">
        <v>0</v>
      </c>
      <c r="AJ20" s="401">
        <v>0</v>
      </c>
      <c r="AK20" s="401">
        <v>0</v>
      </c>
      <c r="AL20" s="401">
        <v>0</v>
      </c>
      <c r="AM20" s="401">
        <v>0</v>
      </c>
      <c r="AN20" s="401">
        <v>0</v>
      </c>
      <c r="AO20" s="401">
        <v>0</v>
      </c>
      <c r="AP20" s="283">
        <f t="shared" si="0"/>
        <v>1</v>
      </c>
    </row>
    <row r="21" spans="1:42" ht="12.75" x14ac:dyDescent="0.15">
      <c r="A21" s="251" t="s">
        <v>456</v>
      </c>
      <c r="B21" s="254" t="s">
        <v>268</v>
      </c>
      <c r="C21" s="401">
        <v>3.9367257290681961E-4</v>
      </c>
      <c r="D21" s="401">
        <v>1.6215248520410814E-4</v>
      </c>
      <c r="E21" s="401">
        <v>1.2376389271434945E-4</v>
      </c>
      <c r="F21" s="401">
        <v>2.4173436184947043E-4</v>
      </c>
      <c r="G21" s="401">
        <v>1.6444029918814086E-4</v>
      </c>
      <c r="H21" s="401">
        <v>1.6698790645099489E-4</v>
      </c>
      <c r="I21" s="401">
        <v>1.3580993133567717E-4</v>
      </c>
      <c r="J21" s="401">
        <v>1.6606619874625974E-4</v>
      </c>
      <c r="K21" s="401">
        <v>2.4979575212166231E-5</v>
      </c>
      <c r="L21" s="401">
        <v>1.3402313277741991E-4</v>
      </c>
      <c r="M21" s="401">
        <v>2.3483525272966309E-4</v>
      </c>
      <c r="N21" s="401">
        <v>6.6910321323752336E-5</v>
      </c>
      <c r="O21" s="401">
        <v>8.3673171175752307E-5</v>
      </c>
      <c r="P21" s="401">
        <v>1.2400252978296498E-4</v>
      </c>
      <c r="Q21" s="401">
        <v>2.0543198957197551E-3</v>
      </c>
      <c r="R21" s="401">
        <v>4.1499809242642903E-3</v>
      </c>
      <c r="S21" s="401">
        <v>1.0614570257734666</v>
      </c>
      <c r="T21" s="401">
        <v>2.596367661673006E-4</v>
      </c>
      <c r="U21" s="401">
        <v>8.2443286204409534E-4</v>
      </c>
      <c r="V21" s="401">
        <v>9.818191932543319E-4</v>
      </c>
      <c r="W21" s="401">
        <v>3.7882843734488708E-4</v>
      </c>
      <c r="X21" s="401">
        <v>3.2979254810169037E-4</v>
      </c>
      <c r="Y21" s="401">
        <v>4.6437352573721534E-4</v>
      </c>
      <c r="Z21" s="401">
        <v>2.0265740450374766E-4</v>
      </c>
      <c r="AA21" s="401">
        <v>5.2094202728641915E-4</v>
      </c>
      <c r="AB21" s="401">
        <v>3.6748893080177958E-4</v>
      </c>
      <c r="AC21" s="401">
        <v>1.13151457472351E-3</v>
      </c>
      <c r="AD21" s="401">
        <v>4.7134382401902867E-4</v>
      </c>
      <c r="AE21" s="401">
        <v>1.0485655009036376E-4</v>
      </c>
      <c r="AF21" s="401">
        <v>3.0782154897243007E-4</v>
      </c>
      <c r="AG21" s="401">
        <v>5.8917305676501794E-4</v>
      </c>
      <c r="AH21" s="401">
        <v>2.6168569513739855E-3</v>
      </c>
      <c r="AI21" s="401">
        <v>3.650634581888316E-4</v>
      </c>
      <c r="AJ21" s="401">
        <v>1.0028138765580025E-2</v>
      </c>
      <c r="AK21" s="401">
        <v>4.3715780737262408E-4</v>
      </c>
      <c r="AL21" s="401">
        <v>3.8409276345372292E-3</v>
      </c>
      <c r="AM21" s="401">
        <v>7.7673007966728492E-4</v>
      </c>
      <c r="AN21" s="401">
        <v>2.6136375614014089E-2</v>
      </c>
      <c r="AO21" s="401">
        <v>4.7443139882459113E-3</v>
      </c>
      <c r="AP21" s="283">
        <f t="shared" si="0"/>
        <v>1.1210203097853941</v>
      </c>
    </row>
    <row r="22" spans="1:42" ht="12.75" x14ac:dyDescent="0.15">
      <c r="A22" s="251" t="s">
        <v>457</v>
      </c>
      <c r="B22" s="254" t="s">
        <v>278</v>
      </c>
      <c r="C22" s="401">
        <v>0</v>
      </c>
      <c r="D22" s="401">
        <v>0</v>
      </c>
      <c r="E22" s="401">
        <v>0</v>
      </c>
      <c r="F22" s="401">
        <v>0</v>
      </c>
      <c r="G22" s="401">
        <v>0</v>
      </c>
      <c r="H22" s="401">
        <v>0</v>
      </c>
      <c r="I22" s="401">
        <v>0</v>
      </c>
      <c r="J22" s="401">
        <v>0</v>
      </c>
      <c r="K22" s="401">
        <v>0</v>
      </c>
      <c r="L22" s="401">
        <v>0</v>
      </c>
      <c r="M22" s="401">
        <v>0</v>
      </c>
      <c r="N22" s="401">
        <v>0</v>
      </c>
      <c r="O22" s="401">
        <v>0</v>
      </c>
      <c r="P22" s="401">
        <v>0</v>
      </c>
      <c r="Q22" s="401">
        <v>0</v>
      </c>
      <c r="R22" s="401">
        <v>0</v>
      </c>
      <c r="S22" s="401">
        <v>0</v>
      </c>
      <c r="T22" s="401">
        <v>1</v>
      </c>
      <c r="U22" s="401">
        <v>0</v>
      </c>
      <c r="V22" s="401">
        <v>0</v>
      </c>
      <c r="W22" s="401">
        <v>0</v>
      </c>
      <c r="X22" s="401">
        <v>0</v>
      </c>
      <c r="Y22" s="401">
        <v>0</v>
      </c>
      <c r="Z22" s="401">
        <v>0</v>
      </c>
      <c r="AA22" s="401">
        <v>0</v>
      </c>
      <c r="AB22" s="401">
        <v>0</v>
      </c>
      <c r="AC22" s="401">
        <v>0</v>
      </c>
      <c r="AD22" s="401">
        <v>0</v>
      </c>
      <c r="AE22" s="401">
        <v>0</v>
      </c>
      <c r="AF22" s="401">
        <v>0</v>
      </c>
      <c r="AG22" s="401">
        <v>0</v>
      </c>
      <c r="AH22" s="401">
        <v>0</v>
      </c>
      <c r="AI22" s="401">
        <v>0</v>
      </c>
      <c r="AJ22" s="401">
        <v>0</v>
      </c>
      <c r="AK22" s="401">
        <v>0</v>
      </c>
      <c r="AL22" s="401">
        <v>0</v>
      </c>
      <c r="AM22" s="401">
        <v>0</v>
      </c>
      <c r="AN22" s="401">
        <v>0</v>
      </c>
      <c r="AO22" s="401">
        <v>0</v>
      </c>
      <c r="AP22" s="283">
        <f t="shared" si="0"/>
        <v>1</v>
      </c>
    </row>
    <row r="23" spans="1:42" ht="12.75" x14ac:dyDescent="0.15">
      <c r="A23" s="251" t="s">
        <v>458</v>
      </c>
      <c r="B23" s="452" t="s">
        <v>35</v>
      </c>
      <c r="C23" s="401">
        <v>0</v>
      </c>
      <c r="D23" s="401">
        <v>0</v>
      </c>
      <c r="E23" s="401">
        <v>0</v>
      </c>
      <c r="F23" s="401">
        <v>0</v>
      </c>
      <c r="G23" s="401">
        <v>0</v>
      </c>
      <c r="H23" s="401">
        <v>0</v>
      </c>
      <c r="I23" s="401">
        <v>0</v>
      </c>
      <c r="J23" s="401">
        <v>0</v>
      </c>
      <c r="K23" s="401">
        <v>0</v>
      </c>
      <c r="L23" s="401">
        <v>0</v>
      </c>
      <c r="M23" s="401">
        <v>0</v>
      </c>
      <c r="N23" s="401">
        <v>0</v>
      </c>
      <c r="O23" s="401">
        <v>0</v>
      </c>
      <c r="P23" s="401">
        <v>0</v>
      </c>
      <c r="Q23" s="401">
        <v>0</v>
      </c>
      <c r="R23" s="401">
        <v>0</v>
      </c>
      <c r="S23" s="401">
        <v>0</v>
      </c>
      <c r="T23" s="401">
        <v>0</v>
      </c>
      <c r="U23" s="401">
        <v>1</v>
      </c>
      <c r="V23" s="401">
        <v>0</v>
      </c>
      <c r="W23" s="401">
        <v>0</v>
      </c>
      <c r="X23" s="401">
        <v>0</v>
      </c>
      <c r="Y23" s="401">
        <v>0</v>
      </c>
      <c r="Z23" s="401">
        <v>0</v>
      </c>
      <c r="AA23" s="401">
        <v>0</v>
      </c>
      <c r="AB23" s="401">
        <v>0</v>
      </c>
      <c r="AC23" s="401">
        <v>0</v>
      </c>
      <c r="AD23" s="401">
        <v>0</v>
      </c>
      <c r="AE23" s="401">
        <v>0</v>
      </c>
      <c r="AF23" s="401">
        <v>0</v>
      </c>
      <c r="AG23" s="401">
        <v>0</v>
      </c>
      <c r="AH23" s="401">
        <v>0</v>
      </c>
      <c r="AI23" s="401">
        <v>0</v>
      </c>
      <c r="AJ23" s="401">
        <v>0</v>
      </c>
      <c r="AK23" s="401">
        <v>0</v>
      </c>
      <c r="AL23" s="401">
        <v>0</v>
      </c>
      <c r="AM23" s="401">
        <v>0</v>
      </c>
      <c r="AN23" s="401">
        <v>0</v>
      </c>
      <c r="AO23" s="401">
        <v>0</v>
      </c>
      <c r="AP23" s="283">
        <f t="shared" si="0"/>
        <v>1</v>
      </c>
    </row>
    <row r="24" spans="1:42" ht="12.75" x14ac:dyDescent="0.15">
      <c r="A24" s="251" t="s">
        <v>459</v>
      </c>
      <c r="B24" s="452" t="s">
        <v>460</v>
      </c>
      <c r="C24" s="401">
        <v>0</v>
      </c>
      <c r="D24" s="401">
        <v>0</v>
      </c>
      <c r="E24" s="401">
        <v>0</v>
      </c>
      <c r="F24" s="401">
        <v>0</v>
      </c>
      <c r="G24" s="401">
        <v>0</v>
      </c>
      <c r="H24" s="401">
        <v>0</v>
      </c>
      <c r="I24" s="401">
        <v>0</v>
      </c>
      <c r="J24" s="401">
        <v>0</v>
      </c>
      <c r="K24" s="401">
        <v>0</v>
      </c>
      <c r="L24" s="401">
        <v>0</v>
      </c>
      <c r="M24" s="401">
        <v>0</v>
      </c>
      <c r="N24" s="401">
        <v>0</v>
      </c>
      <c r="O24" s="401">
        <v>0</v>
      </c>
      <c r="P24" s="401">
        <v>0</v>
      </c>
      <c r="Q24" s="401">
        <v>0</v>
      </c>
      <c r="R24" s="401">
        <v>0</v>
      </c>
      <c r="S24" s="401">
        <v>0</v>
      </c>
      <c r="T24" s="401">
        <v>0</v>
      </c>
      <c r="U24" s="401">
        <v>0</v>
      </c>
      <c r="V24" s="401">
        <v>1</v>
      </c>
      <c r="W24" s="401">
        <v>0</v>
      </c>
      <c r="X24" s="401">
        <v>0</v>
      </c>
      <c r="Y24" s="401">
        <v>0</v>
      </c>
      <c r="Z24" s="401">
        <v>0</v>
      </c>
      <c r="AA24" s="401">
        <v>0</v>
      </c>
      <c r="AB24" s="401">
        <v>0</v>
      </c>
      <c r="AC24" s="401">
        <v>0</v>
      </c>
      <c r="AD24" s="401">
        <v>0</v>
      </c>
      <c r="AE24" s="401">
        <v>0</v>
      </c>
      <c r="AF24" s="401">
        <v>0</v>
      </c>
      <c r="AG24" s="401">
        <v>0</v>
      </c>
      <c r="AH24" s="401">
        <v>0</v>
      </c>
      <c r="AI24" s="401">
        <v>0</v>
      </c>
      <c r="AJ24" s="401">
        <v>0</v>
      </c>
      <c r="AK24" s="401">
        <v>0</v>
      </c>
      <c r="AL24" s="401">
        <v>0</v>
      </c>
      <c r="AM24" s="401">
        <v>0</v>
      </c>
      <c r="AN24" s="401">
        <v>0</v>
      </c>
      <c r="AO24" s="401">
        <v>0</v>
      </c>
      <c r="AP24" s="283">
        <f t="shared" si="0"/>
        <v>1</v>
      </c>
    </row>
    <row r="25" spans="1:42" ht="12.75" x14ac:dyDescent="0.15">
      <c r="A25" s="251" t="s">
        <v>461</v>
      </c>
      <c r="B25" s="452" t="s">
        <v>189</v>
      </c>
      <c r="C25" s="401">
        <v>0</v>
      </c>
      <c r="D25" s="401">
        <v>0</v>
      </c>
      <c r="E25" s="401">
        <v>0</v>
      </c>
      <c r="F25" s="401">
        <v>0</v>
      </c>
      <c r="G25" s="401">
        <v>0</v>
      </c>
      <c r="H25" s="401">
        <v>0</v>
      </c>
      <c r="I25" s="401">
        <v>0</v>
      </c>
      <c r="J25" s="401">
        <v>0</v>
      </c>
      <c r="K25" s="401">
        <v>0</v>
      </c>
      <c r="L25" s="401">
        <v>0</v>
      </c>
      <c r="M25" s="401">
        <v>0</v>
      </c>
      <c r="N25" s="401">
        <v>0</v>
      </c>
      <c r="O25" s="401">
        <v>0</v>
      </c>
      <c r="P25" s="401">
        <v>0</v>
      </c>
      <c r="Q25" s="401">
        <v>0</v>
      </c>
      <c r="R25" s="401">
        <v>0</v>
      </c>
      <c r="S25" s="401">
        <v>0</v>
      </c>
      <c r="T25" s="401">
        <v>0</v>
      </c>
      <c r="U25" s="401">
        <v>0</v>
      </c>
      <c r="V25" s="401">
        <v>0</v>
      </c>
      <c r="W25" s="401">
        <v>1</v>
      </c>
      <c r="X25" s="401">
        <v>0</v>
      </c>
      <c r="Y25" s="401">
        <v>0</v>
      </c>
      <c r="Z25" s="401">
        <v>0</v>
      </c>
      <c r="AA25" s="401">
        <v>0</v>
      </c>
      <c r="AB25" s="401">
        <v>0</v>
      </c>
      <c r="AC25" s="401">
        <v>0</v>
      </c>
      <c r="AD25" s="401">
        <v>0</v>
      </c>
      <c r="AE25" s="401">
        <v>0</v>
      </c>
      <c r="AF25" s="401">
        <v>0</v>
      </c>
      <c r="AG25" s="401">
        <v>0</v>
      </c>
      <c r="AH25" s="401">
        <v>0</v>
      </c>
      <c r="AI25" s="401">
        <v>0</v>
      </c>
      <c r="AJ25" s="401">
        <v>0</v>
      </c>
      <c r="AK25" s="401">
        <v>0</v>
      </c>
      <c r="AL25" s="401">
        <v>0</v>
      </c>
      <c r="AM25" s="401">
        <v>0</v>
      </c>
      <c r="AN25" s="401">
        <v>0</v>
      </c>
      <c r="AO25" s="401">
        <v>0</v>
      </c>
      <c r="AP25" s="283">
        <f t="shared" si="0"/>
        <v>1</v>
      </c>
    </row>
    <row r="26" spans="1:42" ht="12.75" x14ac:dyDescent="0.15">
      <c r="A26" s="251" t="s">
        <v>462</v>
      </c>
      <c r="B26" s="452" t="s">
        <v>50</v>
      </c>
      <c r="C26" s="401">
        <v>5.8657591101421837E-4</v>
      </c>
      <c r="D26" s="401">
        <v>1.7918676334927465E-3</v>
      </c>
      <c r="E26" s="401">
        <v>1.9028655562886943E-3</v>
      </c>
      <c r="F26" s="401">
        <v>1.4782643368135649E-3</v>
      </c>
      <c r="G26" s="401">
        <v>2.3994399584256524E-3</v>
      </c>
      <c r="H26" s="401">
        <v>4.0978031396336689E-3</v>
      </c>
      <c r="I26" s="401">
        <v>3.9964730363805882E-3</v>
      </c>
      <c r="J26" s="401">
        <v>1.083233106431846E-3</v>
      </c>
      <c r="K26" s="401">
        <v>3.5403133635810737E-4</v>
      </c>
      <c r="L26" s="401">
        <v>7.0153650009514889E-4</v>
      </c>
      <c r="M26" s="401">
        <v>2.7489854519839639E-3</v>
      </c>
      <c r="N26" s="401">
        <v>2.2390259014778442E-3</v>
      </c>
      <c r="O26" s="401">
        <v>7.7658054482854719E-3</v>
      </c>
      <c r="P26" s="401">
        <v>1.0148901838439855E-3</v>
      </c>
      <c r="Q26" s="401">
        <v>5.7560415570995975E-4</v>
      </c>
      <c r="R26" s="401">
        <v>9.3702433371788097E-4</v>
      </c>
      <c r="S26" s="401">
        <v>1.9448368731856181E-3</v>
      </c>
      <c r="T26" s="401">
        <v>1.4872486163700672E-3</v>
      </c>
      <c r="U26" s="401">
        <v>1.1562416120963431E-3</v>
      </c>
      <c r="V26" s="401">
        <v>1.8827385508524957E-3</v>
      </c>
      <c r="W26" s="401">
        <v>5.2897517932959783E-4</v>
      </c>
      <c r="X26" s="401">
        <v>1.0165190885435285</v>
      </c>
      <c r="Y26" s="401">
        <v>1.1501479469451863E-3</v>
      </c>
      <c r="Z26" s="401">
        <v>2.6478185534655127E-3</v>
      </c>
      <c r="AA26" s="401">
        <v>1.4623486375799236E-3</v>
      </c>
      <c r="AB26" s="401">
        <v>1.4202972356331775E-3</v>
      </c>
      <c r="AC26" s="401">
        <v>1.7888197963573113E-3</v>
      </c>
      <c r="AD26" s="401">
        <v>4.225942599976145E-3</v>
      </c>
      <c r="AE26" s="401">
        <v>3.1726537283079299E-4</v>
      </c>
      <c r="AF26" s="401">
        <v>9.8765449659979376E-4</v>
      </c>
      <c r="AG26" s="401">
        <v>4.0856016575207318E-3</v>
      </c>
      <c r="AH26" s="401">
        <v>2.3675318108922348E-3</v>
      </c>
      <c r="AI26" s="401">
        <v>4.4289131599366902E-3</v>
      </c>
      <c r="AJ26" s="401">
        <v>1.01657622878387E-3</v>
      </c>
      <c r="AK26" s="401">
        <v>1.1709953751261546E-2</v>
      </c>
      <c r="AL26" s="401">
        <v>1.8921328167243897E-3</v>
      </c>
      <c r="AM26" s="401">
        <v>2.0162630754879266E-3</v>
      </c>
      <c r="AN26" s="401">
        <v>1.4016717401308091E-2</v>
      </c>
      <c r="AO26" s="401">
        <v>8.881591952456953E-3</v>
      </c>
      <c r="AP26" s="283">
        <f t="shared" si="0"/>
        <v>1.1127265399066193</v>
      </c>
    </row>
    <row r="27" spans="1:42" ht="12.75" x14ac:dyDescent="0.15">
      <c r="A27" s="251" t="s">
        <v>463</v>
      </c>
      <c r="B27" s="452" t="s">
        <v>36</v>
      </c>
      <c r="C27" s="401">
        <v>3.4117795685516838E-3</v>
      </c>
      <c r="D27" s="401">
        <v>1.632987223274402E-3</v>
      </c>
      <c r="E27" s="401">
        <v>1.1848435258902893E-3</v>
      </c>
      <c r="F27" s="401">
        <v>5.1704529403446449E-3</v>
      </c>
      <c r="G27" s="401">
        <v>1.3120250766072423E-3</v>
      </c>
      <c r="H27" s="401">
        <v>3.3432669832257626E-3</v>
      </c>
      <c r="I27" s="401">
        <v>5.8047910359628275E-3</v>
      </c>
      <c r="J27" s="401">
        <v>4.1538152089115044E-3</v>
      </c>
      <c r="K27" s="401">
        <v>6.0622758767198603E-4</v>
      </c>
      <c r="L27" s="401">
        <v>4.1310097561242662E-3</v>
      </c>
      <c r="M27" s="401">
        <v>7.401444587103608E-3</v>
      </c>
      <c r="N27" s="401">
        <v>5.5852413109152262E-3</v>
      </c>
      <c r="O27" s="401">
        <v>4.0876376585920826E-3</v>
      </c>
      <c r="P27" s="401">
        <v>4.8744308344268582E-3</v>
      </c>
      <c r="Q27" s="401">
        <v>2.4126014776335671E-3</v>
      </c>
      <c r="R27" s="401">
        <v>2.2399007854962704E-3</v>
      </c>
      <c r="S27" s="401">
        <v>1.9324383622974046E-3</v>
      </c>
      <c r="T27" s="401">
        <v>4.2383222662784586E-3</v>
      </c>
      <c r="U27" s="401">
        <v>2.292758269029708E-3</v>
      </c>
      <c r="V27" s="401">
        <v>1.9685552239600986E-3</v>
      </c>
      <c r="W27" s="401">
        <v>1.1227842415205708E-3</v>
      </c>
      <c r="X27" s="401">
        <v>2.233761337118815E-3</v>
      </c>
      <c r="Y27" s="401">
        <v>1.0014411493803974</v>
      </c>
      <c r="Z27" s="401">
        <v>1.8394703439089142E-2</v>
      </c>
      <c r="AA27" s="401">
        <v>3.4678564748476567E-2</v>
      </c>
      <c r="AB27" s="401">
        <v>4.9989470419821002E-3</v>
      </c>
      <c r="AC27" s="401">
        <v>4.1555115172827572E-3</v>
      </c>
      <c r="AD27" s="401">
        <v>3.3685528816631721E-3</v>
      </c>
      <c r="AE27" s="401">
        <v>9.6398417105754038E-3</v>
      </c>
      <c r="AF27" s="401">
        <v>5.9575684394608001E-3</v>
      </c>
      <c r="AG27" s="401">
        <v>5.1608397888310495E-3</v>
      </c>
      <c r="AH27" s="401">
        <v>9.0514450659010919E-3</v>
      </c>
      <c r="AI27" s="401">
        <v>6.8312574080341883E-3</v>
      </c>
      <c r="AJ27" s="401">
        <v>3.0872097901792025E-3</v>
      </c>
      <c r="AK27" s="401">
        <v>2.5644912571075526E-3</v>
      </c>
      <c r="AL27" s="401">
        <v>1.7839892860067974E-3</v>
      </c>
      <c r="AM27" s="401">
        <v>3.8383033348755331E-3</v>
      </c>
      <c r="AN27" s="401">
        <v>1.0801530071092565E-3</v>
      </c>
      <c r="AO27" s="401">
        <v>2.6520042869734848E-3</v>
      </c>
      <c r="AP27" s="283">
        <f t="shared" si="0"/>
        <v>1.187173603357909</v>
      </c>
    </row>
    <row r="28" spans="1:42" ht="12.75" x14ac:dyDescent="0.15">
      <c r="A28" s="251" t="s">
        <v>464</v>
      </c>
      <c r="B28" s="452" t="s">
        <v>190</v>
      </c>
      <c r="C28" s="401">
        <v>1.3249159694957519E-2</v>
      </c>
      <c r="D28" s="401">
        <v>9.2470063951546003E-3</v>
      </c>
      <c r="E28" s="401">
        <v>9.6534351283605636E-3</v>
      </c>
      <c r="F28" s="401">
        <v>5.5868771845803626E-2</v>
      </c>
      <c r="G28" s="401">
        <v>1.8528025253168972E-2</v>
      </c>
      <c r="H28" s="401">
        <v>3.5840579338738257E-2</v>
      </c>
      <c r="I28" s="401">
        <v>6.0951917742360653E-2</v>
      </c>
      <c r="J28" s="401">
        <v>3.4668563696824153E-2</v>
      </c>
      <c r="K28" s="401">
        <v>9.215522627895845E-3</v>
      </c>
      <c r="L28" s="401">
        <v>3.903355173758314E-2</v>
      </c>
      <c r="M28" s="401">
        <v>6.7260253458425706E-2</v>
      </c>
      <c r="N28" s="401">
        <v>5.4902039528025866E-2</v>
      </c>
      <c r="O28" s="401">
        <v>4.2134539422300568E-2</v>
      </c>
      <c r="P28" s="401">
        <v>3.0471138416245987E-2</v>
      </c>
      <c r="Q28" s="401">
        <v>1.8009659952755292E-2</v>
      </c>
      <c r="R28" s="401">
        <v>1.4220265667353797E-2</v>
      </c>
      <c r="S28" s="401">
        <v>1.3594222538181759E-2</v>
      </c>
      <c r="T28" s="401">
        <v>3.3821480615292894E-2</v>
      </c>
      <c r="U28" s="401">
        <v>1.2333009092118968E-2</v>
      </c>
      <c r="V28" s="401">
        <v>7.5647323294641073E-3</v>
      </c>
      <c r="W28" s="401">
        <v>1.5395350649187895E-2</v>
      </c>
      <c r="X28" s="401">
        <v>2.0140594089596797E-2</v>
      </c>
      <c r="Y28" s="401">
        <v>7.9803858027700219E-3</v>
      </c>
      <c r="Z28" s="401">
        <v>1.0963640129072201</v>
      </c>
      <c r="AA28" s="401">
        <v>5.437394560957471E-2</v>
      </c>
      <c r="AB28" s="401">
        <v>8.582339065582785E-2</v>
      </c>
      <c r="AC28" s="401">
        <v>2.7295423683196283E-2</v>
      </c>
      <c r="AD28" s="401">
        <v>7.4983923993781681E-3</v>
      </c>
      <c r="AE28" s="401">
        <v>4.8658878088754035E-3</v>
      </c>
      <c r="AF28" s="401">
        <v>1.6738538866608383E-2</v>
      </c>
      <c r="AG28" s="401">
        <v>1.0462398017081345E-2</v>
      </c>
      <c r="AH28" s="401">
        <v>1.6670229158304947E-2</v>
      </c>
      <c r="AI28" s="401">
        <v>2.439454573658387E-2</v>
      </c>
      <c r="AJ28" s="401">
        <v>1.4251328274724402E-2</v>
      </c>
      <c r="AK28" s="401">
        <v>7.0746497766887746E-3</v>
      </c>
      <c r="AL28" s="401">
        <v>7.467318279932569E-3</v>
      </c>
      <c r="AM28" s="401">
        <v>4.3756134452205435E-2</v>
      </c>
      <c r="AN28" s="401">
        <v>8.6839878071342767E-3</v>
      </c>
      <c r="AO28" s="401">
        <v>1.1075790008771373E-2</v>
      </c>
      <c r="AP28" s="283">
        <f t="shared" si="0"/>
        <v>2.049804388455903</v>
      </c>
    </row>
    <row r="29" spans="1:42" ht="12.75" x14ac:dyDescent="0.15">
      <c r="A29" s="251" t="s">
        <v>465</v>
      </c>
      <c r="B29" s="452" t="s">
        <v>283</v>
      </c>
      <c r="C29" s="401">
        <v>9.6084544266625868E-4</v>
      </c>
      <c r="D29" s="401">
        <v>1.3641306234255069E-4</v>
      </c>
      <c r="E29" s="401">
        <v>3.3965314371406635E-4</v>
      </c>
      <c r="F29" s="401">
        <v>3.5945558685641713E-3</v>
      </c>
      <c r="G29" s="401">
        <v>2.4695683207100502E-3</v>
      </c>
      <c r="H29" s="401">
        <v>2.003216840761339E-3</v>
      </c>
      <c r="I29" s="401">
        <v>3.0262728222787776E-3</v>
      </c>
      <c r="J29" s="401">
        <v>2.9707284140439889E-3</v>
      </c>
      <c r="K29" s="401">
        <v>6.1447503354884205E-4</v>
      </c>
      <c r="L29" s="401">
        <v>1.275054005629111E-3</v>
      </c>
      <c r="M29" s="401">
        <v>1.7439343711849837E-3</v>
      </c>
      <c r="N29" s="401">
        <v>1.337987511205341E-3</v>
      </c>
      <c r="O29" s="401">
        <v>9.9885550590940843E-4</v>
      </c>
      <c r="P29" s="401">
        <v>9.628626543532815E-4</v>
      </c>
      <c r="Q29" s="401">
        <v>8.7175070412593987E-4</v>
      </c>
      <c r="R29" s="401">
        <v>7.5900446218454657E-4</v>
      </c>
      <c r="S29" s="401">
        <v>9.1161193604176525E-4</v>
      </c>
      <c r="T29" s="401">
        <v>2.1483170190108032E-3</v>
      </c>
      <c r="U29" s="401">
        <v>8.1734683698160126E-4</v>
      </c>
      <c r="V29" s="401">
        <v>4.0804199048801251E-4</v>
      </c>
      <c r="W29" s="401">
        <v>5.2560942061733243E-4</v>
      </c>
      <c r="X29" s="401">
        <v>1.2899456004305237E-3</v>
      </c>
      <c r="Y29" s="401">
        <v>1.1370949559847813E-3</v>
      </c>
      <c r="Z29" s="401">
        <v>1.4505257894005981E-3</v>
      </c>
      <c r="AA29" s="401">
        <v>1.1023058799178489</v>
      </c>
      <c r="AB29" s="401">
        <v>1.065060602536661E-2</v>
      </c>
      <c r="AC29" s="401">
        <v>2.833772658886958E-3</v>
      </c>
      <c r="AD29" s="401">
        <v>1.719866700142037E-3</v>
      </c>
      <c r="AE29" s="401">
        <v>5.5990405649590969E-4</v>
      </c>
      <c r="AF29" s="401">
        <v>2.7077688691647004E-3</v>
      </c>
      <c r="AG29" s="401">
        <v>3.3837200687129826E-3</v>
      </c>
      <c r="AH29" s="401">
        <v>4.8950669397972166E-3</v>
      </c>
      <c r="AI29" s="401">
        <v>1.0737063506610651E-2</v>
      </c>
      <c r="AJ29" s="401">
        <v>5.3939003875968193E-3</v>
      </c>
      <c r="AK29" s="401">
        <v>2.9263460651044165E-3</v>
      </c>
      <c r="AL29" s="401">
        <v>1.0836499813546277E-3</v>
      </c>
      <c r="AM29" s="401">
        <v>1.0039703480816693E-2</v>
      </c>
      <c r="AN29" s="401">
        <v>5.699763536515317E-4</v>
      </c>
      <c r="AO29" s="401">
        <v>2.5460740985776744E-3</v>
      </c>
      <c r="AP29" s="283">
        <f t="shared" si="0"/>
        <v>1.1925608967237282</v>
      </c>
    </row>
    <row r="30" spans="1:42" ht="12.75" x14ac:dyDescent="0.15">
      <c r="A30" s="251" t="s">
        <v>466</v>
      </c>
      <c r="B30" s="452" t="s">
        <v>279</v>
      </c>
      <c r="C30" s="401">
        <v>7.096011118135644E-4</v>
      </c>
      <c r="D30" s="401">
        <v>2.2124000467256647E-4</v>
      </c>
      <c r="E30" s="401">
        <v>2.6999607639065015E-4</v>
      </c>
      <c r="F30" s="401">
        <v>3.0979700881700262E-3</v>
      </c>
      <c r="G30" s="401">
        <v>1.0985281280667173E-3</v>
      </c>
      <c r="H30" s="401">
        <v>6.4777878114766782E-4</v>
      </c>
      <c r="I30" s="401">
        <v>1.5054659113741544E-3</v>
      </c>
      <c r="J30" s="401">
        <v>2.4708524624230828E-3</v>
      </c>
      <c r="K30" s="401">
        <v>1.711540151519052E-4</v>
      </c>
      <c r="L30" s="401">
        <v>4.9916815227765135E-4</v>
      </c>
      <c r="M30" s="401">
        <v>2.6081143400930613E-3</v>
      </c>
      <c r="N30" s="401">
        <v>7.1371213147915788E-4</v>
      </c>
      <c r="O30" s="401">
        <v>6.5010741179953569E-4</v>
      </c>
      <c r="P30" s="401">
        <v>4.8937791566519009E-4</v>
      </c>
      <c r="Q30" s="401">
        <v>5.3427726299439394E-4</v>
      </c>
      <c r="R30" s="401">
        <v>2.7268118804788362E-4</v>
      </c>
      <c r="S30" s="401">
        <v>7.3241115502825985E-4</v>
      </c>
      <c r="T30" s="401">
        <v>1.1009473979648836E-3</v>
      </c>
      <c r="U30" s="401">
        <v>4.4398929620622317E-4</v>
      </c>
      <c r="V30" s="401">
        <v>3.7491777119105595E-4</v>
      </c>
      <c r="W30" s="401">
        <v>5.3712726903064648E-4</v>
      </c>
      <c r="X30" s="401">
        <v>6.8928220436410197E-4</v>
      </c>
      <c r="Y30" s="401">
        <v>2.0661272402579109E-3</v>
      </c>
      <c r="Z30" s="401">
        <v>9.556837523364399E-3</v>
      </c>
      <c r="AA30" s="401">
        <v>2.7796789507279459E-3</v>
      </c>
      <c r="AB30" s="401">
        <v>1.0010670945293649</v>
      </c>
      <c r="AC30" s="401">
        <v>1.6605449613539571E-3</v>
      </c>
      <c r="AD30" s="401">
        <v>3.3076536259527721E-3</v>
      </c>
      <c r="AE30" s="401">
        <v>2.7592840828717582E-4</v>
      </c>
      <c r="AF30" s="401">
        <v>5.4931256318636271E-3</v>
      </c>
      <c r="AG30" s="401">
        <v>5.1706384555435109E-3</v>
      </c>
      <c r="AH30" s="401">
        <v>2.4133635401129335E-2</v>
      </c>
      <c r="AI30" s="401">
        <v>4.8102438287683357E-3</v>
      </c>
      <c r="AJ30" s="401">
        <v>3.687731857917217E-3</v>
      </c>
      <c r="AK30" s="401">
        <v>4.4265705325526451E-4</v>
      </c>
      <c r="AL30" s="401">
        <v>5.0908623184072865E-4</v>
      </c>
      <c r="AM30" s="401">
        <v>1.5348743539236683E-2</v>
      </c>
      <c r="AN30" s="401">
        <v>4.5410165718354662E-4</v>
      </c>
      <c r="AO30" s="401">
        <v>1.4500529088255762E-2</v>
      </c>
      <c r="AP30" s="283">
        <f t="shared" si="0"/>
        <v>1.1006025289713994</v>
      </c>
    </row>
    <row r="31" spans="1:42" ht="12.75" x14ac:dyDescent="0.15">
      <c r="A31" s="251" t="s">
        <v>467</v>
      </c>
      <c r="B31" s="452" t="s">
        <v>380</v>
      </c>
      <c r="C31" s="401">
        <v>2.5940220413900369E-2</v>
      </c>
      <c r="D31" s="401">
        <v>9.7854087152974192E-3</v>
      </c>
      <c r="E31" s="401">
        <v>2.2437130818430181E-2</v>
      </c>
      <c r="F31" s="401">
        <v>1.0015881568608562E-2</v>
      </c>
      <c r="G31" s="401">
        <v>2.8454914831903912E-2</v>
      </c>
      <c r="H31" s="401">
        <v>2.6359826773247386E-2</v>
      </c>
      <c r="I31" s="401">
        <v>3.0100966392357237E-2</v>
      </c>
      <c r="J31" s="401">
        <v>1.4140312287441715E-2</v>
      </c>
      <c r="K31" s="401">
        <v>3.7332713153604992E-3</v>
      </c>
      <c r="L31" s="401">
        <v>2.0500189925999158E-2</v>
      </c>
      <c r="M31" s="401">
        <v>1.4448947460018471E-2</v>
      </c>
      <c r="N31" s="401">
        <v>9.2325395633348888E-3</v>
      </c>
      <c r="O31" s="401">
        <v>1.3920230494378719E-2</v>
      </c>
      <c r="P31" s="401">
        <v>1.6405628515495211E-2</v>
      </c>
      <c r="Q31" s="401">
        <v>1.5731824649257199E-2</v>
      </c>
      <c r="R31" s="401">
        <v>1.4437097344349959E-2</v>
      </c>
      <c r="S31" s="401">
        <v>1.8057757236346863E-2</v>
      </c>
      <c r="T31" s="401">
        <v>1.5129161369955617E-2</v>
      </c>
      <c r="U31" s="401">
        <v>1.782555980103533E-2</v>
      </c>
      <c r="V31" s="401">
        <v>1.4973384416361141E-2</v>
      </c>
      <c r="W31" s="401">
        <v>1.3704232155665972E-2</v>
      </c>
      <c r="X31" s="401">
        <v>2.7544383941245441E-2</v>
      </c>
      <c r="Y31" s="401">
        <v>2.1074572319883449E-2</v>
      </c>
      <c r="Z31" s="401">
        <v>8.1218857090869824E-3</v>
      </c>
      <c r="AA31" s="401">
        <v>9.0530290169653933E-3</v>
      </c>
      <c r="AB31" s="401">
        <v>6.7699457511181168E-3</v>
      </c>
      <c r="AC31" s="401">
        <v>1.0050037127151723</v>
      </c>
      <c r="AD31" s="401">
        <v>3.369751660179136E-3</v>
      </c>
      <c r="AE31" s="401">
        <v>9.9305159879018953E-4</v>
      </c>
      <c r="AF31" s="401">
        <v>4.6734142656950561E-3</v>
      </c>
      <c r="AG31" s="401">
        <v>5.0012989933985999E-3</v>
      </c>
      <c r="AH31" s="401">
        <v>4.7393421868710374E-3</v>
      </c>
      <c r="AI31" s="401">
        <v>8.1351415908470174E-3</v>
      </c>
      <c r="AJ31" s="401">
        <v>2.1996246048927016E-2</v>
      </c>
      <c r="AK31" s="401">
        <v>1.5101741673534758E-2</v>
      </c>
      <c r="AL31" s="401">
        <v>8.6798995457038446E-3</v>
      </c>
      <c r="AM31" s="401">
        <v>2.8818057067001222E-2</v>
      </c>
      <c r="AN31" s="401">
        <v>5.1866920478489502E-2</v>
      </c>
      <c r="AO31" s="401">
        <v>2.272048918766064E-2</v>
      </c>
      <c r="AP31" s="283">
        <f t="shared" si="0"/>
        <v>1.5862768806116547</v>
      </c>
    </row>
    <row r="32" spans="1:42" ht="12.75" x14ac:dyDescent="0.15">
      <c r="A32" s="251" t="s">
        <v>468</v>
      </c>
      <c r="B32" s="452" t="s">
        <v>37</v>
      </c>
      <c r="C32" s="401">
        <v>5.1301171317320749E-3</v>
      </c>
      <c r="D32" s="401">
        <v>6.9830994644818033E-3</v>
      </c>
      <c r="E32" s="401">
        <v>7.8295283948849864E-3</v>
      </c>
      <c r="F32" s="401">
        <v>4.059049557956132E-2</v>
      </c>
      <c r="G32" s="401">
        <v>5.5752354752759692E-3</v>
      </c>
      <c r="H32" s="401">
        <v>1.518458847574275E-2</v>
      </c>
      <c r="I32" s="401">
        <v>8.1681998724515408E-3</v>
      </c>
      <c r="J32" s="401">
        <v>5.7916933961664795E-3</v>
      </c>
      <c r="K32" s="401">
        <v>3.0993730102489999E-3</v>
      </c>
      <c r="L32" s="401">
        <v>3.4725666438088754E-3</v>
      </c>
      <c r="M32" s="401">
        <v>1.0302936690692731E-2</v>
      </c>
      <c r="N32" s="401">
        <v>4.4452173570234893E-3</v>
      </c>
      <c r="O32" s="401">
        <v>7.100803867050697E-3</v>
      </c>
      <c r="P32" s="401">
        <v>9.8639669244561124E-3</v>
      </c>
      <c r="Q32" s="401">
        <v>5.6859940194450486E-3</v>
      </c>
      <c r="R32" s="401">
        <v>5.7987860093150958E-3</v>
      </c>
      <c r="S32" s="401">
        <v>9.7291427517722153E-3</v>
      </c>
      <c r="T32" s="401">
        <v>5.5247264584130581E-3</v>
      </c>
      <c r="U32" s="401">
        <v>5.3248105822213164E-3</v>
      </c>
      <c r="V32" s="401">
        <v>5.4181792420576825E-3</v>
      </c>
      <c r="W32" s="401">
        <v>3.5884029137508901E-3</v>
      </c>
      <c r="X32" s="401">
        <v>1.3668823147893227E-2</v>
      </c>
      <c r="Y32" s="401">
        <v>1.1080649968882486E-2</v>
      </c>
      <c r="Z32" s="401">
        <v>1.4583761636589494E-2</v>
      </c>
      <c r="AA32" s="401">
        <v>2.1651375709124315E-2</v>
      </c>
      <c r="AB32" s="401">
        <v>2.1748376355614305E-2</v>
      </c>
      <c r="AC32" s="401">
        <v>1.5825135064131721E-2</v>
      </c>
      <c r="AD32" s="401">
        <v>1.0376743886654298</v>
      </c>
      <c r="AE32" s="401">
        <v>5.9066224036793701E-2</v>
      </c>
      <c r="AF32" s="401">
        <v>1.5088978434471651E-2</v>
      </c>
      <c r="AG32" s="401">
        <v>7.3568636044390083E-3</v>
      </c>
      <c r="AH32" s="401">
        <v>1.7450812765512188E-2</v>
      </c>
      <c r="AI32" s="401">
        <v>7.3146478248661681E-3</v>
      </c>
      <c r="AJ32" s="401">
        <v>7.7418781546904096E-3</v>
      </c>
      <c r="AK32" s="401">
        <v>2.2310595152747636E-2</v>
      </c>
      <c r="AL32" s="401">
        <v>6.8104959273986715E-3</v>
      </c>
      <c r="AM32" s="401">
        <v>7.3219400320533477E-3</v>
      </c>
      <c r="AN32" s="401">
        <v>2.5542968443827722E-3</v>
      </c>
      <c r="AO32" s="401">
        <v>8.0266690144232596E-3</v>
      </c>
      <c r="AP32" s="283">
        <f t="shared" si="0"/>
        <v>1.4638571075855744</v>
      </c>
    </row>
    <row r="33" spans="1:42" ht="12.75" x14ac:dyDescent="0.15">
      <c r="A33" s="251" t="s">
        <v>469</v>
      </c>
      <c r="B33" s="452" t="s">
        <v>38</v>
      </c>
      <c r="C33" s="401">
        <v>3.4672699638622325E-3</v>
      </c>
      <c r="D33" s="401">
        <v>8.162048245728712E-4</v>
      </c>
      <c r="E33" s="401">
        <v>1.9156096329922823E-3</v>
      </c>
      <c r="F33" s="401">
        <v>9.6894380855498865E-3</v>
      </c>
      <c r="G33" s="401">
        <v>2.8940307862598143E-3</v>
      </c>
      <c r="H33" s="401">
        <v>4.2851584585675666E-3</v>
      </c>
      <c r="I33" s="401">
        <v>2.8536828225002326E-3</v>
      </c>
      <c r="J33" s="401">
        <v>2.8264360046218631E-3</v>
      </c>
      <c r="K33" s="401">
        <v>7.4498950061548379E-4</v>
      </c>
      <c r="L33" s="401">
        <v>1.7190040209791324E-3</v>
      </c>
      <c r="M33" s="401">
        <v>3.9134285548887088E-3</v>
      </c>
      <c r="N33" s="401">
        <v>1.8970705325051843E-3</v>
      </c>
      <c r="O33" s="401">
        <v>1.9282031440381415E-3</v>
      </c>
      <c r="P33" s="401">
        <v>4.3826946803145542E-3</v>
      </c>
      <c r="Q33" s="401">
        <v>2.9415938936118904E-3</v>
      </c>
      <c r="R33" s="401">
        <v>2.6073790995906694E-3</v>
      </c>
      <c r="S33" s="401">
        <v>3.0888995776578981E-3</v>
      </c>
      <c r="T33" s="401">
        <v>1.4363494108178387E-3</v>
      </c>
      <c r="U33" s="401">
        <v>2.926095266074583E-3</v>
      </c>
      <c r="V33" s="401">
        <v>2.7664042802119327E-3</v>
      </c>
      <c r="W33" s="401">
        <v>1.1405288491523322E-3</v>
      </c>
      <c r="X33" s="401">
        <v>3.2052467768098787E-3</v>
      </c>
      <c r="Y33" s="401">
        <v>5.1227883651759308E-3</v>
      </c>
      <c r="Z33" s="401">
        <v>4.6761695542245386E-3</v>
      </c>
      <c r="AA33" s="401">
        <v>2.3188664246375675E-3</v>
      </c>
      <c r="AB33" s="401">
        <v>2.5387497059648364E-3</v>
      </c>
      <c r="AC33" s="401">
        <v>2.8519913994500851E-2</v>
      </c>
      <c r="AD33" s="401">
        <v>1.6158903617552765E-2</v>
      </c>
      <c r="AE33" s="401">
        <v>1.0266612344517931</v>
      </c>
      <c r="AF33" s="401">
        <v>1.9188209963947128E-2</v>
      </c>
      <c r="AG33" s="401">
        <v>1.931029224284208E-2</v>
      </c>
      <c r="AH33" s="401">
        <v>2.8998627340439125E-3</v>
      </c>
      <c r="AI33" s="401">
        <v>7.5175207695514059E-3</v>
      </c>
      <c r="AJ33" s="401">
        <v>2.1104168089187879E-2</v>
      </c>
      <c r="AK33" s="401">
        <v>1.7312198064758005E-2</v>
      </c>
      <c r="AL33" s="401">
        <v>6.7467590947633931E-3</v>
      </c>
      <c r="AM33" s="401">
        <v>1.2682922305785169E-2</v>
      </c>
      <c r="AN33" s="401">
        <v>2.4530780170413605E-3</v>
      </c>
      <c r="AO33" s="401">
        <v>2.6530770911618332E-2</v>
      </c>
      <c r="AP33" s="283">
        <f t="shared" si="0"/>
        <v>1.2586573555619649</v>
      </c>
    </row>
    <row r="34" spans="1:42" ht="12.75" x14ac:dyDescent="0.15">
      <c r="A34" s="251" t="s">
        <v>470</v>
      </c>
      <c r="B34" s="452" t="s">
        <v>471</v>
      </c>
      <c r="C34" s="401">
        <v>1.293075378918899E-2</v>
      </c>
      <c r="D34" s="401">
        <v>1.3878164340332618E-2</v>
      </c>
      <c r="E34" s="401">
        <v>9.1049512424509153E-3</v>
      </c>
      <c r="F34" s="401">
        <v>1.1583697097379409E-2</v>
      </c>
      <c r="G34" s="401">
        <v>1.2242785287177116E-2</v>
      </c>
      <c r="H34" s="401">
        <v>8.0178665900730289E-3</v>
      </c>
      <c r="I34" s="401">
        <v>1.5666043387680129E-2</v>
      </c>
      <c r="J34" s="401">
        <v>9.5846020515693523E-3</v>
      </c>
      <c r="K34" s="401">
        <v>7.6930665348271801E-3</v>
      </c>
      <c r="L34" s="401">
        <v>7.5795218927753767E-3</v>
      </c>
      <c r="M34" s="401">
        <v>1.9932647040925129E-2</v>
      </c>
      <c r="N34" s="401">
        <v>8.5500047127750212E-3</v>
      </c>
      <c r="O34" s="401">
        <v>1.213951755385193E-2</v>
      </c>
      <c r="P34" s="401">
        <v>9.286883957034725E-3</v>
      </c>
      <c r="Q34" s="401">
        <v>7.1714366496515042E-3</v>
      </c>
      <c r="R34" s="401">
        <v>6.2042644976395001E-3</v>
      </c>
      <c r="S34" s="401">
        <v>7.6374509690514047E-3</v>
      </c>
      <c r="T34" s="401">
        <v>7.898981289039337E-3</v>
      </c>
      <c r="U34" s="401">
        <v>8.0030358301879517E-3</v>
      </c>
      <c r="V34" s="401">
        <v>8.18151247143728E-3</v>
      </c>
      <c r="W34" s="401">
        <v>6.2913403222724339E-3</v>
      </c>
      <c r="X34" s="401">
        <v>3.6596568222433228E-2</v>
      </c>
      <c r="Y34" s="401">
        <v>1.1839690316051286E-2</v>
      </c>
      <c r="Z34" s="401">
        <v>1.7101194312391314E-2</v>
      </c>
      <c r="AA34" s="401">
        <v>7.7066453703895305E-3</v>
      </c>
      <c r="AB34" s="401">
        <v>1.8988955622557632E-2</v>
      </c>
      <c r="AC34" s="401">
        <v>9.3582968657120909E-3</v>
      </c>
      <c r="AD34" s="401">
        <v>1.2476814010028162E-2</v>
      </c>
      <c r="AE34" s="401">
        <v>1.2025135805359694E-3</v>
      </c>
      <c r="AF34" s="401">
        <v>1.0335450182592181</v>
      </c>
      <c r="AG34" s="401">
        <v>8.3331944526803918E-3</v>
      </c>
      <c r="AH34" s="401">
        <v>1.0609804346228565E-2</v>
      </c>
      <c r="AI34" s="401">
        <v>8.7682953500767512E-3</v>
      </c>
      <c r="AJ34" s="401">
        <v>5.8598843613312124E-3</v>
      </c>
      <c r="AK34" s="401">
        <v>1.2098029097421701E-2</v>
      </c>
      <c r="AL34" s="401">
        <v>4.340213111575811E-3</v>
      </c>
      <c r="AM34" s="401">
        <v>1.1452763061977105E-2</v>
      </c>
      <c r="AN34" s="401">
        <v>3.9206195695845394E-2</v>
      </c>
      <c r="AO34" s="401">
        <v>3.2510265947875011E-2</v>
      </c>
      <c r="AP34" s="283">
        <f t="shared" si="0"/>
        <v>1.4590626035437744</v>
      </c>
    </row>
    <row r="35" spans="1:42" ht="12.75" x14ac:dyDescent="0.15">
      <c r="A35" s="251" t="s">
        <v>472</v>
      </c>
      <c r="B35" s="452" t="s">
        <v>191</v>
      </c>
      <c r="C35" s="401">
        <v>1.7581678453954387E-3</v>
      </c>
      <c r="D35" s="401">
        <v>7.0607864145803237E-4</v>
      </c>
      <c r="E35" s="401">
        <v>2.1220155537989339E-3</v>
      </c>
      <c r="F35" s="401">
        <v>4.3289211914125459E-3</v>
      </c>
      <c r="G35" s="401">
        <v>2.0489090261301577E-3</v>
      </c>
      <c r="H35" s="401">
        <v>2.4366846678824249E-3</v>
      </c>
      <c r="I35" s="401">
        <v>2.3217449193297093E-3</v>
      </c>
      <c r="J35" s="401">
        <v>4.1568783080361974E-3</v>
      </c>
      <c r="K35" s="401">
        <v>3.496140967373551E-4</v>
      </c>
      <c r="L35" s="401">
        <v>2.0547660361672302E-3</v>
      </c>
      <c r="M35" s="401">
        <v>2.7053089345432111E-3</v>
      </c>
      <c r="N35" s="401">
        <v>1.0878153084245307E-3</v>
      </c>
      <c r="O35" s="401">
        <v>1.3991978884832278E-3</v>
      </c>
      <c r="P35" s="401">
        <v>2.5623598177514188E-3</v>
      </c>
      <c r="Q35" s="401">
        <v>2.7652526431132117E-3</v>
      </c>
      <c r="R35" s="401">
        <v>3.5495206943890077E-3</v>
      </c>
      <c r="S35" s="401">
        <v>2.7622100751118132E-3</v>
      </c>
      <c r="T35" s="401">
        <v>2.7626471694056436E-3</v>
      </c>
      <c r="U35" s="401">
        <v>4.3214581554882718E-3</v>
      </c>
      <c r="V35" s="401">
        <v>6.181981675190352E-3</v>
      </c>
      <c r="W35" s="401">
        <v>1.1479588561761225E-3</v>
      </c>
      <c r="X35" s="401">
        <v>2.6202186779826697E-3</v>
      </c>
      <c r="Y35" s="401">
        <v>3.9962525959575373E-3</v>
      </c>
      <c r="Z35" s="401">
        <v>3.1783683747170131E-3</v>
      </c>
      <c r="AA35" s="401">
        <v>1.5146687273949307E-2</v>
      </c>
      <c r="AB35" s="401">
        <v>4.3655787012142197E-3</v>
      </c>
      <c r="AC35" s="401">
        <v>1.258885789386668E-2</v>
      </c>
      <c r="AD35" s="401">
        <v>1.8991024556863384E-2</v>
      </c>
      <c r="AE35" s="401">
        <v>2.0486686527763421E-3</v>
      </c>
      <c r="AF35" s="401">
        <v>4.695230536577122E-3</v>
      </c>
      <c r="AG35" s="401">
        <v>1.0593258566279624</v>
      </c>
      <c r="AH35" s="401">
        <v>1.0378997003983897E-2</v>
      </c>
      <c r="AI35" s="401">
        <v>9.6667064566714894E-3</v>
      </c>
      <c r="AJ35" s="401">
        <v>4.4292847414818719E-3</v>
      </c>
      <c r="AK35" s="401">
        <v>2.2433566657851452E-2</v>
      </c>
      <c r="AL35" s="401">
        <v>1.2865727085970771E-2</v>
      </c>
      <c r="AM35" s="401">
        <v>7.190574162741166E-3</v>
      </c>
      <c r="AN35" s="401">
        <v>1.1102169234216959E-3</v>
      </c>
      <c r="AO35" s="401">
        <v>1.9900071868469319E-2</v>
      </c>
      <c r="AP35" s="283">
        <f t="shared" si="0"/>
        <v>1.2485613084284137</v>
      </c>
    </row>
    <row r="36" spans="1:42" ht="12.75" x14ac:dyDescent="0.15">
      <c r="A36" s="251" t="s">
        <v>473</v>
      </c>
      <c r="B36" s="452" t="s">
        <v>39</v>
      </c>
      <c r="C36" s="401">
        <v>2.6991633588550337E-4</v>
      </c>
      <c r="D36" s="401">
        <v>2.6384980132169457E-4</v>
      </c>
      <c r="E36" s="401">
        <v>5.891951320832928E-4</v>
      </c>
      <c r="F36" s="401">
        <v>9.6341712364224265E-4</v>
      </c>
      <c r="G36" s="401">
        <v>4.2944677559505492E-4</v>
      </c>
      <c r="H36" s="401">
        <v>2.4595656576639318E-4</v>
      </c>
      <c r="I36" s="401">
        <v>2.6283590162187915E-4</v>
      </c>
      <c r="J36" s="401">
        <v>1.4297194348632052E-4</v>
      </c>
      <c r="K36" s="401">
        <v>3.9663964765399503E-5</v>
      </c>
      <c r="L36" s="401">
        <v>1.6322848061556833E-4</v>
      </c>
      <c r="M36" s="401">
        <v>5.7048025165580443E-4</v>
      </c>
      <c r="N36" s="401">
        <v>2.5160736769655597E-4</v>
      </c>
      <c r="O36" s="401">
        <v>3.2510896057502946E-4</v>
      </c>
      <c r="P36" s="401">
        <v>2.7296128216599327E-4</v>
      </c>
      <c r="Q36" s="401">
        <v>4.8449654556012535E-4</v>
      </c>
      <c r="R36" s="401">
        <v>4.0033280846819033E-4</v>
      </c>
      <c r="S36" s="401">
        <v>2.2595179252702868E-4</v>
      </c>
      <c r="T36" s="401">
        <v>1.2594661333185879E-4</v>
      </c>
      <c r="U36" s="401">
        <v>2.1152171827181355E-4</v>
      </c>
      <c r="V36" s="401">
        <v>1.4707698110485513E-4</v>
      </c>
      <c r="W36" s="401">
        <v>1.3305947170977951E-4</v>
      </c>
      <c r="X36" s="401">
        <v>2.5698811174466212E-4</v>
      </c>
      <c r="Y36" s="401">
        <v>8.9251626557783912E-4</v>
      </c>
      <c r="Z36" s="401">
        <v>2.4430564972435597E-4</v>
      </c>
      <c r="AA36" s="401">
        <v>6.9251864866980801E-4</v>
      </c>
      <c r="AB36" s="401">
        <v>1.412395512291723E-3</v>
      </c>
      <c r="AC36" s="401">
        <v>5.4236601917029639E-4</v>
      </c>
      <c r="AD36" s="401">
        <v>5.2397716268714296E-4</v>
      </c>
      <c r="AE36" s="401">
        <v>1.4802230574597727E-4</v>
      </c>
      <c r="AF36" s="401">
        <v>7.4913317527068894E-4</v>
      </c>
      <c r="AG36" s="401">
        <v>3.6426954205852542E-4</v>
      </c>
      <c r="AH36" s="401">
        <v>1.0002884979419921</v>
      </c>
      <c r="AI36" s="401">
        <v>8.1995436148639802E-4</v>
      </c>
      <c r="AJ36" s="401">
        <v>2.9341644077567324E-4</v>
      </c>
      <c r="AK36" s="401">
        <v>5.9089476482557083E-4</v>
      </c>
      <c r="AL36" s="401">
        <v>2.9669133687543528E-4</v>
      </c>
      <c r="AM36" s="401">
        <v>3.4231972348891006E-4</v>
      </c>
      <c r="AN36" s="401">
        <v>9.8916442029729239E-5</v>
      </c>
      <c r="AO36" s="401">
        <v>0.18984554358666836</v>
      </c>
      <c r="AP36" s="283">
        <f t="shared" si="0"/>
        <v>1.0150762092222654</v>
      </c>
    </row>
    <row r="37" spans="1:42" ht="12.75" x14ac:dyDescent="0.15">
      <c r="A37" s="251" t="s">
        <v>474</v>
      </c>
      <c r="B37" s="452" t="s">
        <v>40</v>
      </c>
      <c r="C37" s="401">
        <v>3.0175132516660678E-5</v>
      </c>
      <c r="D37" s="401">
        <v>2.3924078051866368E-5</v>
      </c>
      <c r="E37" s="401">
        <v>2.5295115878368371E-5</v>
      </c>
      <c r="F37" s="401">
        <v>5.3606306620789998E-5</v>
      </c>
      <c r="G37" s="401">
        <v>9.7585666793920976E-5</v>
      </c>
      <c r="H37" s="401">
        <v>3.0639086179854786E-5</v>
      </c>
      <c r="I37" s="401">
        <v>9.1757589432543243E-5</v>
      </c>
      <c r="J37" s="401">
        <v>2.0294629786509909E-4</v>
      </c>
      <c r="K37" s="401">
        <v>1.1771651899960432E-5</v>
      </c>
      <c r="L37" s="401">
        <v>1.3702338569421732E-4</v>
      </c>
      <c r="M37" s="401">
        <v>3.2105774628550613E-4</v>
      </c>
      <c r="N37" s="401">
        <v>7.0400799812920162E-5</v>
      </c>
      <c r="O37" s="401">
        <v>2.813500792335007E-5</v>
      </c>
      <c r="P37" s="401">
        <v>2.6155547439141971E-4</v>
      </c>
      <c r="Q37" s="401">
        <v>1.1704857083982128E-4</v>
      </c>
      <c r="R37" s="401">
        <v>9.0398620407421628E-5</v>
      </c>
      <c r="S37" s="401">
        <v>8.4310085321418629E-5</v>
      </c>
      <c r="T37" s="401">
        <v>8.1582008008722221E-4</v>
      </c>
      <c r="U37" s="401">
        <v>7.6594796251579222E-4</v>
      </c>
      <c r="V37" s="401">
        <v>1.0193635549443935E-3</v>
      </c>
      <c r="W37" s="401">
        <v>7.5381280817836949E-5</v>
      </c>
      <c r="X37" s="401">
        <v>9.9287809463016472E-5</v>
      </c>
      <c r="Y37" s="401">
        <v>1.882548291812061E-4</v>
      </c>
      <c r="Z37" s="401">
        <v>1.5085437914371899E-4</v>
      </c>
      <c r="AA37" s="401">
        <v>1.6359526761362236E-4</v>
      </c>
      <c r="AB37" s="401">
        <v>8.2201977805596997E-5</v>
      </c>
      <c r="AC37" s="401">
        <v>1.0526895436015687E-4</v>
      </c>
      <c r="AD37" s="401">
        <v>3.0584972287004878E-4</v>
      </c>
      <c r="AE37" s="401">
        <v>2.6688010402982138E-5</v>
      </c>
      <c r="AF37" s="401">
        <v>1.075575180555319E-3</v>
      </c>
      <c r="AG37" s="401">
        <v>3.9475841015781925E-3</v>
      </c>
      <c r="AH37" s="401">
        <v>1.827801763850246E-4</v>
      </c>
      <c r="AI37" s="401">
        <v>1.0000616311012271</v>
      </c>
      <c r="AJ37" s="401">
        <v>1.2107972224041367E-4</v>
      </c>
      <c r="AK37" s="401">
        <v>1.1405266789495086E-4</v>
      </c>
      <c r="AL37" s="401">
        <v>2.560452309625176E-4</v>
      </c>
      <c r="AM37" s="401">
        <v>1.9624191007399251E-4</v>
      </c>
      <c r="AN37" s="401">
        <v>5.6725078618902156E-5</v>
      </c>
      <c r="AO37" s="401">
        <v>2.343015803645937E-4</v>
      </c>
      <c r="AP37" s="283">
        <f t="shared" si="0"/>
        <v>1.0114878596146573</v>
      </c>
    </row>
    <row r="38" spans="1:42" ht="12.75" x14ac:dyDescent="0.15">
      <c r="A38" s="251" t="s">
        <v>475</v>
      </c>
      <c r="B38" s="452" t="s">
        <v>476</v>
      </c>
      <c r="C38" s="401">
        <v>5.0091773473110216E-4</v>
      </c>
      <c r="D38" s="401">
        <v>1.8202372016652519E-5</v>
      </c>
      <c r="E38" s="401">
        <v>1.8887550244607044E-5</v>
      </c>
      <c r="F38" s="401">
        <v>3.5109573605454217E-5</v>
      </c>
      <c r="G38" s="401">
        <v>3.7283256490468596E-5</v>
      </c>
      <c r="H38" s="401">
        <v>1.8093970706713826E-5</v>
      </c>
      <c r="I38" s="401">
        <v>2.3767727653805755E-5</v>
      </c>
      <c r="J38" s="401">
        <v>2.96042034140262E-5</v>
      </c>
      <c r="K38" s="401">
        <v>8.6779781207399036E-6</v>
      </c>
      <c r="L38" s="401">
        <v>1.4573268421676021E-5</v>
      </c>
      <c r="M38" s="401">
        <v>3.1799014100306743E-5</v>
      </c>
      <c r="N38" s="401">
        <v>1.6250606435448847E-5</v>
      </c>
      <c r="O38" s="401">
        <v>1.8626174206332364E-5</v>
      </c>
      <c r="P38" s="401">
        <v>1.7230579906162457E-5</v>
      </c>
      <c r="Q38" s="401">
        <v>1.6811529228615154E-5</v>
      </c>
      <c r="R38" s="401">
        <v>1.5454458321686316E-5</v>
      </c>
      <c r="S38" s="401">
        <v>1.4997669049709628E-5</v>
      </c>
      <c r="T38" s="401">
        <v>1.4765898527203281E-5</v>
      </c>
      <c r="U38" s="401">
        <v>1.5904739845830849E-5</v>
      </c>
      <c r="V38" s="401">
        <v>1.6612386510132984E-5</v>
      </c>
      <c r="W38" s="401">
        <v>1.0107073621629562E-5</v>
      </c>
      <c r="X38" s="401">
        <v>4.2477733256961294E-5</v>
      </c>
      <c r="Y38" s="401">
        <v>2.8685528913536206E-5</v>
      </c>
      <c r="Z38" s="401">
        <v>5.5295383244826321E-5</v>
      </c>
      <c r="AA38" s="401">
        <v>3.3653121592013777E-4</v>
      </c>
      <c r="AB38" s="401">
        <v>4.5773653930932831E-5</v>
      </c>
      <c r="AC38" s="401">
        <v>5.2496934277930167E-5</v>
      </c>
      <c r="AD38" s="401">
        <v>2.0791335234558009E-4</v>
      </c>
      <c r="AE38" s="401">
        <v>1.8687437966413359E-5</v>
      </c>
      <c r="AF38" s="401">
        <v>9.27158056606968E-4</v>
      </c>
      <c r="AG38" s="401">
        <v>9.2101888336550218E-4</v>
      </c>
      <c r="AH38" s="401">
        <v>4.504353304192086E-5</v>
      </c>
      <c r="AI38" s="401">
        <v>4.2803310055021889E-5</v>
      </c>
      <c r="AJ38" s="401">
        <v>1.0213374863555764</v>
      </c>
      <c r="AK38" s="401">
        <v>4.362940577799575E-5</v>
      </c>
      <c r="AL38" s="401">
        <v>6.5378996357841131E-5</v>
      </c>
      <c r="AM38" s="401">
        <v>8.8458880496418492E-5</v>
      </c>
      <c r="AN38" s="401">
        <v>3.8715058728510212E-5</v>
      </c>
      <c r="AO38" s="401">
        <v>1.9631613116984389E-3</v>
      </c>
      <c r="AP38" s="283">
        <f t="shared" si="0"/>
        <v>1.0251912314850211</v>
      </c>
    </row>
    <row r="39" spans="1:42" ht="12.75" x14ac:dyDescent="0.15">
      <c r="A39" s="251" t="s">
        <v>477</v>
      </c>
      <c r="B39" s="452" t="s">
        <v>478</v>
      </c>
      <c r="C39" s="401">
        <v>1.5229782749404426E-4</v>
      </c>
      <c r="D39" s="401">
        <v>6.5596733537732035E-5</v>
      </c>
      <c r="E39" s="401">
        <v>4.9910102996354073E-3</v>
      </c>
      <c r="F39" s="401">
        <v>1.7870516242438131E-3</v>
      </c>
      <c r="G39" s="401">
        <v>5.3959442411856797E-4</v>
      </c>
      <c r="H39" s="401">
        <v>4.4796251204966286E-4</v>
      </c>
      <c r="I39" s="401">
        <v>4.5985383812291225E-4</v>
      </c>
      <c r="J39" s="401">
        <v>1.0078684233106776E-3</v>
      </c>
      <c r="K39" s="401">
        <v>7.2644752853116563E-5</v>
      </c>
      <c r="L39" s="401">
        <v>3.3121321008996551E-4</v>
      </c>
      <c r="M39" s="401">
        <v>3.4040178147641911E-4</v>
      </c>
      <c r="N39" s="401">
        <v>4.4884374908514551E-4</v>
      </c>
      <c r="O39" s="401">
        <v>2.3869325471678453E-4</v>
      </c>
      <c r="P39" s="401">
        <v>5.8042600287550299E-4</v>
      </c>
      <c r="Q39" s="401">
        <v>1.4865755411361539E-3</v>
      </c>
      <c r="R39" s="401">
        <v>1.1370735360282389E-3</v>
      </c>
      <c r="S39" s="401">
        <v>1.0068810176747675E-3</v>
      </c>
      <c r="T39" s="401">
        <v>4.6232256175618972E-4</v>
      </c>
      <c r="U39" s="401">
        <v>4.0454467358437644E-4</v>
      </c>
      <c r="V39" s="401">
        <v>4.4079623041328613E-4</v>
      </c>
      <c r="W39" s="401">
        <v>1.5654435171535893E-4</v>
      </c>
      <c r="X39" s="401">
        <v>4.9708730494318009E-4</v>
      </c>
      <c r="Y39" s="401">
        <v>6.0410956969848015E-4</v>
      </c>
      <c r="Z39" s="401">
        <v>9.429524412114124E-4</v>
      </c>
      <c r="AA39" s="401">
        <v>6.7871170016999705E-3</v>
      </c>
      <c r="AB39" s="401">
        <v>1.2605123354453641E-3</v>
      </c>
      <c r="AC39" s="401">
        <v>3.7563064973980347E-4</v>
      </c>
      <c r="AD39" s="401">
        <v>1.8607935881252405E-3</v>
      </c>
      <c r="AE39" s="401">
        <v>2.63582471266603E-4</v>
      </c>
      <c r="AF39" s="401">
        <v>1.0960451712962397E-3</v>
      </c>
      <c r="AG39" s="401">
        <v>9.055921324833138E-4</v>
      </c>
      <c r="AH39" s="401">
        <v>2.0421362761130114E-4</v>
      </c>
      <c r="AI39" s="401">
        <v>1.4551225653398811E-3</v>
      </c>
      <c r="AJ39" s="401">
        <v>8.127811744358624E-4</v>
      </c>
      <c r="AK39" s="401">
        <v>1.0001810137762297</v>
      </c>
      <c r="AL39" s="401">
        <v>1.3097331285984184E-3</v>
      </c>
      <c r="AM39" s="401">
        <v>2.0723503850048767E-3</v>
      </c>
      <c r="AN39" s="401">
        <v>1.3478661201941499E-4</v>
      </c>
      <c r="AO39" s="401">
        <v>2.5301203530814827E-3</v>
      </c>
      <c r="AP39" s="283">
        <f t="shared" si="0"/>
        <v>1.0373216202810671</v>
      </c>
    </row>
    <row r="40" spans="1:42" ht="12.75" x14ac:dyDescent="0.15">
      <c r="A40" s="251" t="s">
        <v>479</v>
      </c>
      <c r="B40" s="452" t="s">
        <v>41</v>
      </c>
      <c r="C40" s="401">
        <v>1.8523391584116825E-2</v>
      </c>
      <c r="D40" s="401">
        <v>1.8008870584849072E-2</v>
      </c>
      <c r="E40" s="401">
        <v>1.1052206041018973E-2</v>
      </c>
      <c r="F40" s="401">
        <v>4.9609300792790245E-2</v>
      </c>
      <c r="G40" s="401">
        <v>2.3998999840222853E-2</v>
      </c>
      <c r="H40" s="401">
        <v>2.6861257610243484E-2</v>
      </c>
      <c r="I40" s="401">
        <v>1.9684817215558516E-2</v>
      </c>
      <c r="J40" s="401">
        <v>3.5230826112049939E-2</v>
      </c>
      <c r="K40" s="401">
        <v>4.7411302456925606E-3</v>
      </c>
      <c r="L40" s="401">
        <v>2.9338853457391081E-2</v>
      </c>
      <c r="M40" s="401">
        <v>4.4362199796187218E-2</v>
      </c>
      <c r="N40" s="401">
        <v>1.2001834064196531E-2</v>
      </c>
      <c r="O40" s="401">
        <v>1.3760723245361019E-2</v>
      </c>
      <c r="P40" s="401">
        <v>2.258193813222157E-2</v>
      </c>
      <c r="Q40" s="401">
        <v>2.8784903979250896E-2</v>
      </c>
      <c r="R40" s="401">
        <v>2.4624488478151647E-2</v>
      </c>
      <c r="S40" s="401">
        <v>2.4288476622619775E-2</v>
      </c>
      <c r="T40" s="401">
        <v>3.4263546446995745E-2</v>
      </c>
      <c r="U40" s="401">
        <v>2.8573531661346532E-2</v>
      </c>
      <c r="V40" s="401">
        <v>2.6493197685532269E-2</v>
      </c>
      <c r="W40" s="401">
        <v>1.8599459024156387E-2</v>
      </c>
      <c r="X40" s="401">
        <v>2.8211512877044442E-2</v>
      </c>
      <c r="Y40" s="401">
        <v>7.044798795595221E-2</v>
      </c>
      <c r="Z40" s="401">
        <v>5.1062189786085295E-2</v>
      </c>
      <c r="AA40" s="401">
        <v>0.11106206440731935</v>
      </c>
      <c r="AB40" s="401">
        <v>5.1036498692723753E-2</v>
      </c>
      <c r="AC40" s="401">
        <v>6.4508301990691644E-2</v>
      </c>
      <c r="AD40" s="401">
        <v>8.6300883317824123E-2</v>
      </c>
      <c r="AE40" s="401">
        <v>2.2423812153590413E-2</v>
      </c>
      <c r="AF40" s="401">
        <v>5.0623301533636436E-2</v>
      </c>
      <c r="AG40" s="401">
        <v>0.11740543277561639</v>
      </c>
      <c r="AH40" s="401">
        <v>6.9207902297387949E-2</v>
      </c>
      <c r="AI40" s="401">
        <v>5.377613080347024E-2</v>
      </c>
      <c r="AJ40" s="401">
        <v>3.7284966661515727E-2</v>
      </c>
      <c r="AK40" s="401">
        <v>6.1376169394316463E-2</v>
      </c>
      <c r="AL40" s="401">
        <v>1.0995417540418357</v>
      </c>
      <c r="AM40" s="401">
        <v>3.1596491556110287E-2</v>
      </c>
      <c r="AN40" s="401">
        <v>8.0124772788606642E-3</v>
      </c>
      <c r="AO40" s="401">
        <v>4.1228794631894196E-2</v>
      </c>
      <c r="AP40" s="283">
        <f t="shared" si="0"/>
        <v>2.5292618301439349</v>
      </c>
    </row>
    <row r="41" spans="1:42" ht="12.75" x14ac:dyDescent="0.15">
      <c r="A41" s="255">
        <v>37</v>
      </c>
      <c r="B41" s="452" t="s">
        <v>42</v>
      </c>
      <c r="C41" s="401">
        <v>9.6323521274946757E-5</v>
      </c>
      <c r="D41" s="401">
        <v>3.4263038494372288E-5</v>
      </c>
      <c r="E41" s="401">
        <v>5.6444942768495989E-4</v>
      </c>
      <c r="F41" s="401">
        <v>2.2578344778156006E-4</v>
      </c>
      <c r="G41" s="401">
        <v>1.673957787565564E-4</v>
      </c>
      <c r="H41" s="401">
        <v>1.1804859702981065E-4</v>
      </c>
      <c r="I41" s="401">
        <v>1.0762135859526902E-4</v>
      </c>
      <c r="J41" s="401">
        <v>1.276724324579726E-4</v>
      </c>
      <c r="K41" s="401">
        <v>2.436031963619616E-5</v>
      </c>
      <c r="L41" s="401">
        <v>9.9938251086487733E-5</v>
      </c>
      <c r="M41" s="401">
        <v>1.0865955402532122E-4</v>
      </c>
      <c r="N41" s="401">
        <v>6.5156772261614829E-5</v>
      </c>
      <c r="O41" s="401">
        <v>6.9127709021170962E-5</v>
      </c>
      <c r="P41" s="401">
        <v>1.0687146751905002E-4</v>
      </c>
      <c r="Q41" s="401">
        <v>1.2887780894356088E-4</v>
      </c>
      <c r="R41" s="401">
        <v>1.3423688706828795E-4</v>
      </c>
      <c r="S41" s="401">
        <v>1.1793502575673225E-4</v>
      </c>
      <c r="T41" s="401">
        <v>1.6060543604235736E-4</v>
      </c>
      <c r="U41" s="401">
        <v>1.3749691133432314E-4</v>
      </c>
      <c r="V41" s="401">
        <v>1.3923444350284078E-4</v>
      </c>
      <c r="W41" s="401">
        <v>8.1565817532090415E-5</v>
      </c>
      <c r="X41" s="401">
        <v>4.2005145487084304E-4</v>
      </c>
      <c r="Y41" s="401">
        <v>2.6781563820460334E-4</v>
      </c>
      <c r="Z41" s="401">
        <v>1.2819779460520954E-4</v>
      </c>
      <c r="AA41" s="401">
        <v>3.6216915279839126E-4</v>
      </c>
      <c r="AB41" s="401">
        <v>1.0990285673088469E-4</v>
      </c>
      <c r="AC41" s="401">
        <v>7.1790774957136022E-4</v>
      </c>
      <c r="AD41" s="401">
        <v>3.028886055384214E-4</v>
      </c>
      <c r="AE41" s="401">
        <v>3.6592320686659074E-4</v>
      </c>
      <c r="AF41" s="401">
        <v>6.0905185890584802E-4</v>
      </c>
      <c r="AG41" s="401">
        <v>6.0267355214732986E-3</v>
      </c>
      <c r="AH41" s="401">
        <v>4.4963935730827238E-4</v>
      </c>
      <c r="AI41" s="401">
        <v>2.1786137887975956E-3</v>
      </c>
      <c r="AJ41" s="401">
        <v>8.6029702553963999E-3</v>
      </c>
      <c r="AK41" s="401">
        <v>1.9844695095396448E-3</v>
      </c>
      <c r="AL41" s="401">
        <v>8.5994416845636601E-4</v>
      </c>
      <c r="AM41" s="401">
        <v>1.0105193970426418</v>
      </c>
      <c r="AN41" s="401">
        <v>7.5377793344786763E-5</v>
      </c>
      <c r="AO41" s="401">
        <v>1.0709982268453174E-3</v>
      </c>
      <c r="AP41" s="283">
        <f t="shared" si="0"/>
        <v>1.0367966797608559</v>
      </c>
    </row>
    <row r="42" spans="1:42" ht="12.75" x14ac:dyDescent="0.15">
      <c r="A42" s="256">
        <v>38</v>
      </c>
      <c r="B42" s="448" t="s">
        <v>280</v>
      </c>
      <c r="C42" s="401">
        <v>1.5103649395760896E-3</v>
      </c>
      <c r="D42" s="401">
        <v>3.280114862216835E-3</v>
      </c>
      <c r="E42" s="401">
        <v>2.0175500050279051E-3</v>
      </c>
      <c r="F42" s="401">
        <v>1.5062910022423477E-3</v>
      </c>
      <c r="G42" s="401">
        <v>1.5035328389525794E-3</v>
      </c>
      <c r="H42" s="401">
        <v>1.774895693836945E-3</v>
      </c>
      <c r="I42" s="401">
        <v>1.3827860828570422E-3</v>
      </c>
      <c r="J42" s="401">
        <v>1.1275306000355836E-3</v>
      </c>
      <c r="K42" s="401">
        <v>1.7107912836596191E-4</v>
      </c>
      <c r="L42" s="401">
        <v>4.5943237966886846E-4</v>
      </c>
      <c r="M42" s="401">
        <v>2.1450951381997356E-3</v>
      </c>
      <c r="N42" s="401">
        <v>4.2221179294740877E-4</v>
      </c>
      <c r="O42" s="401">
        <v>5.9822571691019134E-4</v>
      </c>
      <c r="P42" s="401">
        <v>8.6015208397907834E-4</v>
      </c>
      <c r="Q42" s="401">
        <v>1.1320704765485495E-3</v>
      </c>
      <c r="R42" s="401">
        <v>1.4903340271315703E-3</v>
      </c>
      <c r="S42" s="401">
        <v>2.2204809803213384E-3</v>
      </c>
      <c r="T42" s="401">
        <v>1.8344115219319007E-3</v>
      </c>
      <c r="U42" s="401">
        <v>1.6310038038546185E-3</v>
      </c>
      <c r="V42" s="401">
        <v>1.4039991779807904E-3</v>
      </c>
      <c r="W42" s="401">
        <v>1.2729670193932059E-3</v>
      </c>
      <c r="X42" s="401">
        <v>2.2265865925370789E-3</v>
      </c>
      <c r="Y42" s="401">
        <v>1.6983109336342317E-3</v>
      </c>
      <c r="Z42" s="401">
        <v>4.5288946365705659E-4</v>
      </c>
      <c r="AA42" s="401">
        <v>2.2248012002453826E-3</v>
      </c>
      <c r="AB42" s="401">
        <v>5.1411604584319041E-3</v>
      </c>
      <c r="AC42" s="401">
        <v>3.5007540104078994E-3</v>
      </c>
      <c r="AD42" s="401">
        <v>5.8097204280467048E-3</v>
      </c>
      <c r="AE42" s="401">
        <v>8.3519886077262754E-4</v>
      </c>
      <c r="AF42" s="401">
        <v>3.3669293755980265E-3</v>
      </c>
      <c r="AG42" s="401">
        <v>4.070489616196743E-3</v>
      </c>
      <c r="AH42" s="401">
        <v>4.8295607435347261E-3</v>
      </c>
      <c r="AI42" s="401">
        <v>5.7953158646133337E-3</v>
      </c>
      <c r="AJ42" s="401">
        <v>2.7325962396608349E-3</v>
      </c>
      <c r="AK42" s="401">
        <v>7.5354378189740568E-3</v>
      </c>
      <c r="AL42" s="401">
        <v>2.7760800231882237E-3</v>
      </c>
      <c r="AM42" s="401">
        <v>3.2305630140946262E-3</v>
      </c>
      <c r="AN42" s="401">
        <v>1.0005120915007089</v>
      </c>
      <c r="AO42" s="401">
        <v>1.6886687848182238E-3</v>
      </c>
      <c r="AP42" s="283">
        <f t="shared" si="0"/>
        <v>1.0864830154162808</v>
      </c>
    </row>
    <row r="43" spans="1:42" ht="12.75" x14ac:dyDescent="0.15">
      <c r="A43" s="256">
        <v>39</v>
      </c>
      <c r="B43" s="448" t="s">
        <v>281</v>
      </c>
      <c r="C43" s="401">
        <v>1.4228153827187144E-3</v>
      </c>
      <c r="D43" s="401">
        <v>1.3908367376735203E-3</v>
      </c>
      <c r="E43" s="401">
        <v>3.1058360902865155E-3</v>
      </c>
      <c r="F43" s="401">
        <v>5.078479963044065E-3</v>
      </c>
      <c r="G43" s="401">
        <v>2.2637513819644762E-3</v>
      </c>
      <c r="H43" s="401">
        <v>1.2965157670247055E-3</v>
      </c>
      <c r="I43" s="401">
        <v>1.3854921478964747E-3</v>
      </c>
      <c r="J43" s="401">
        <v>7.5365086674790231E-4</v>
      </c>
      <c r="K43" s="401">
        <v>2.0908145119368627E-4</v>
      </c>
      <c r="L43" s="401">
        <v>8.6042955627609887E-4</v>
      </c>
      <c r="M43" s="401">
        <v>3.0071839665807942E-3</v>
      </c>
      <c r="N43" s="401">
        <v>1.3263029523188283E-3</v>
      </c>
      <c r="O43" s="401">
        <v>1.7137533697184708E-3</v>
      </c>
      <c r="P43" s="401">
        <v>1.4388662689802667E-3</v>
      </c>
      <c r="Q43" s="401">
        <v>2.5539363359965068E-3</v>
      </c>
      <c r="R43" s="401">
        <v>2.1102823444415246E-3</v>
      </c>
      <c r="S43" s="401">
        <v>1.1910642055273628E-3</v>
      </c>
      <c r="T43" s="401">
        <v>6.6390490320641243E-4</v>
      </c>
      <c r="U43" s="401">
        <v>1.1149986663419071E-3</v>
      </c>
      <c r="V43" s="401">
        <v>7.7528983369345105E-4</v>
      </c>
      <c r="W43" s="401">
        <v>7.0139905591119073E-4</v>
      </c>
      <c r="X43" s="401">
        <v>1.3546665760950682E-3</v>
      </c>
      <c r="Y43" s="401">
        <v>4.7047388511138053E-3</v>
      </c>
      <c r="Z43" s="401">
        <v>1.2878132602554076E-3</v>
      </c>
      <c r="AA43" s="401">
        <v>3.6504874109025711E-3</v>
      </c>
      <c r="AB43" s="401">
        <v>7.4451887277544844E-3</v>
      </c>
      <c r="AC43" s="401">
        <v>2.8589848502787733E-3</v>
      </c>
      <c r="AD43" s="401">
        <v>2.7620513031149738E-3</v>
      </c>
      <c r="AE43" s="401">
        <v>7.8027294239133363E-4</v>
      </c>
      <c r="AF43" s="401">
        <v>3.9489206979016981E-3</v>
      </c>
      <c r="AG43" s="401">
        <v>1.9201813265449265E-3</v>
      </c>
      <c r="AH43" s="401">
        <v>1.5207649748303007E-3</v>
      </c>
      <c r="AI43" s="401">
        <v>4.322241834021601E-3</v>
      </c>
      <c r="AJ43" s="401">
        <v>1.5466919558929312E-3</v>
      </c>
      <c r="AK43" s="401">
        <v>3.1147953983726756E-3</v>
      </c>
      <c r="AL43" s="401">
        <v>1.563954981238398E-3</v>
      </c>
      <c r="AM43" s="401">
        <v>1.8044768086754282E-3</v>
      </c>
      <c r="AN43" s="401">
        <v>5.2142022031376276E-4</v>
      </c>
      <c r="AO43" s="401">
        <v>1.0007366129565751</v>
      </c>
      <c r="AP43" s="283">
        <f t="shared" si="0"/>
        <v>7.9471523367241031E-2</v>
      </c>
    </row>
    <row r="44" spans="1:42" ht="12.75" x14ac:dyDescent="0.15">
      <c r="A44" s="284">
        <v>40</v>
      </c>
      <c r="B44" s="285" t="s">
        <v>606</v>
      </c>
      <c r="C44" s="286">
        <f t="shared" ref="C44:AO44" si="1">SUM(C5:C42)</f>
        <v>1.1688008143074757</v>
      </c>
      <c r="D44" s="287">
        <f t="shared" si="1"/>
        <v>1.1443918916215872</v>
      </c>
      <c r="E44" s="287">
        <f t="shared" si="1"/>
        <v>1.1422555670393453</v>
      </c>
      <c r="F44" s="287">
        <f t="shared" si="1"/>
        <v>1.2155534946495012</v>
      </c>
      <c r="G44" s="287">
        <f t="shared" si="1"/>
        <v>1.2247633758561169</v>
      </c>
      <c r="H44" s="287">
        <f t="shared" si="1"/>
        <v>1.1609001475274234</v>
      </c>
      <c r="I44" s="287">
        <f t="shared" si="1"/>
        <v>1.2436411305921451</v>
      </c>
      <c r="J44" s="287">
        <f t="shared" si="1"/>
        <v>1.1489664949586842</v>
      </c>
      <c r="K44" s="287">
        <f t="shared" si="1"/>
        <v>1.0520548748621366</v>
      </c>
      <c r="L44" s="287">
        <f t="shared" si="1"/>
        <v>1.1406179112311843</v>
      </c>
      <c r="M44" s="287">
        <f t="shared" si="1"/>
        <v>1.2322526515132708</v>
      </c>
      <c r="N44" s="287">
        <f t="shared" si="1"/>
        <v>1.2344919195148909</v>
      </c>
      <c r="O44" s="287">
        <f t="shared" si="1"/>
        <v>1.1340027735538827</v>
      </c>
      <c r="P44" s="287">
        <f t="shared" si="1"/>
        <v>1.1818841993140743</v>
      </c>
      <c r="Q44" s="287">
        <f t="shared" si="1"/>
        <v>1.1330762184947751</v>
      </c>
      <c r="R44" s="287">
        <f t="shared" si="1"/>
        <v>1.118039720420781</v>
      </c>
      <c r="S44" s="287">
        <f t="shared" si="1"/>
        <v>1.1803926259464013</v>
      </c>
      <c r="T44" s="287">
        <f t="shared" si="1"/>
        <v>1.1402811779138102</v>
      </c>
      <c r="U44" s="287">
        <f t="shared" si="1"/>
        <v>1.1172616189908273</v>
      </c>
      <c r="V44" s="287">
        <f t="shared" si="1"/>
        <v>1.097164377972482</v>
      </c>
      <c r="W44" s="287">
        <f t="shared" si="1"/>
        <v>1.0876005849479611</v>
      </c>
      <c r="X44" s="287">
        <f t="shared" si="1"/>
        <v>1.1940588158216534</v>
      </c>
      <c r="Y44" s="287">
        <f t="shared" si="1"/>
        <v>1.2069961319376954</v>
      </c>
      <c r="Z44" s="287">
        <f t="shared" si="1"/>
        <v>1.2476271581392215</v>
      </c>
      <c r="AA44" s="287">
        <f t="shared" si="1"/>
        <v>1.3868886831245439</v>
      </c>
      <c r="AB44" s="287">
        <f t="shared" si="1"/>
        <v>1.2254793589676329</v>
      </c>
      <c r="AC44" s="287">
        <f t="shared" si="1"/>
        <v>1.1853988150387211</v>
      </c>
      <c r="AD44" s="287">
        <f t="shared" si="1"/>
        <v>1.2078372929602588</v>
      </c>
      <c r="AE44" s="287">
        <f t="shared" si="1"/>
        <v>1.1311407386906991</v>
      </c>
      <c r="AF44" s="287">
        <f t="shared" si="1"/>
        <v>1.1792027141868462</v>
      </c>
      <c r="AG44" s="287">
        <f t="shared" si="1"/>
        <v>1.2665315048992132</v>
      </c>
      <c r="AH44" s="287">
        <f t="shared" si="1"/>
        <v>1.1871066042604272</v>
      </c>
      <c r="AI44" s="287">
        <f t="shared" si="1"/>
        <v>1.1651779976562879</v>
      </c>
      <c r="AJ44" s="287">
        <f t="shared" si="1"/>
        <v>1.1762785012682888</v>
      </c>
      <c r="AK44" s="287">
        <f t="shared" si="1"/>
        <v>1.1978887416278539</v>
      </c>
      <c r="AL44" s="287">
        <f t="shared" si="1"/>
        <v>1.165524786989254</v>
      </c>
      <c r="AM44" s="287">
        <f t="shared" si="1"/>
        <v>1.2462970702925269</v>
      </c>
      <c r="AN44" s="287">
        <f t="shared" si="1"/>
        <v>1.2713591147483505</v>
      </c>
      <c r="AO44" s="287">
        <f t="shared" si="1"/>
        <v>0.42570731459862554</v>
      </c>
      <c r="AP44" s="288">
        <f t="shared" si="0"/>
        <v>44.939187601838213</v>
      </c>
    </row>
    <row r="45" spans="1:42" ht="13.5" x14ac:dyDescent="0.15">
      <c r="A45" s="424" t="s">
        <v>600</v>
      </c>
    </row>
    <row r="61" spans="3:41" x14ac:dyDescent="0.15">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c r="AK61" s="289"/>
      <c r="AL61" s="289"/>
      <c r="AM61" s="289"/>
      <c r="AN61" s="289"/>
      <c r="AO61" s="289"/>
    </row>
    <row r="62" spans="3:41" x14ac:dyDescent="0.15">
      <c r="C62" s="289"/>
      <c r="D62" s="289"/>
      <c r="E62" s="289"/>
      <c r="F62" s="289"/>
      <c r="G62" s="289"/>
      <c r="H62" s="289"/>
      <c r="I62" s="289"/>
      <c r="J62" s="289"/>
      <c r="K62" s="289"/>
      <c r="L62" s="289"/>
      <c r="M62" s="289"/>
      <c r="N62" s="289"/>
      <c r="O62" s="289"/>
      <c r="P62" s="289"/>
      <c r="Q62" s="289"/>
      <c r="R62" s="289"/>
      <c r="S62" s="289"/>
      <c r="T62" s="289"/>
      <c r="U62" s="289"/>
      <c r="V62" s="289"/>
      <c r="W62" s="289"/>
      <c r="X62" s="289"/>
      <c r="Y62" s="289"/>
      <c r="Z62" s="289"/>
      <c r="AA62" s="289"/>
      <c r="AB62" s="289"/>
      <c r="AC62" s="289"/>
      <c r="AD62" s="289"/>
      <c r="AE62" s="289"/>
      <c r="AF62" s="289"/>
      <c r="AG62" s="289"/>
      <c r="AH62" s="289"/>
      <c r="AI62" s="289"/>
      <c r="AJ62" s="289"/>
      <c r="AK62" s="289"/>
      <c r="AL62" s="289"/>
      <c r="AM62" s="289"/>
      <c r="AN62" s="289"/>
      <c r="AO62" s="289"/>
    </row>
    <row r="63" spans="3:41" x14ac:dyDescent="0.15">
      <c r="C63" s="289"/>
      <c r="D63" s="289"/>
      <c r="E63" s="289"/>
      <c r="F63" s="289"/>
      <c r="G63" s="289"/>
      <c r="H63" s="289"/>
      <c r="I63" s="289"/>
      <c r="J63" s="289"/>
      <c r="K63" s="289"/>
      <c r="L63" s="289"/>
      <c r="M63" s="289"/>
      <c r="N63" s="289"/>
      <c r="O63" s="289"/>
      <c r="P63" s="289"/>
      <c r="Q63" s="289"/>
      <c r="R63" s="289"/>
      <c r="S63" s="289"/>
      <c r="T63" s="289"/>
      <c r="U63" s="289"/>
      <c r="V63" s="289"/>
      <c r="W63" s="289"/>
      <c r="X63" s="289"/>
      <c r="Y63" s="289"/>
      <c r="Z63" s="289"/>
      <c r="AA63" s="289"/>
      <c r="AB63" s="289"/>
      <c r="AC63" s="289"/>
      <c r="AD63" s="289"/>
      <c r="AE63" s="289"/>
      <c r="AF63" s="289"/>
      <c r="AG63" s="289"/>
      <c r="AH63" s="289"/>
      <c r="AI63" s="289"/>
      <c r="AJ63" s="289"/>
      <c r="AK63" s="289"/>
      <c r="AL63" s="289"/>
      <c r="AM63" s="289"/>
      <c r="AN63" s="289"/>
      <c r="AO63" s="289"/>
    </row>
    <row r="64" spans="3:41" x14ac:dyDescent="0.15">
      <c r="C64" s="289"/>
      <c r="D64" s="289"/>
      <c r="E64" s="289"/>
      <c r="F64" s="289"/>
      <c r="G64" s="289"/>
      <c r="H64" s="289"/>
      <c r="I64" s="289"/>
      <c r="J64" s="289"/>
      <c r="K64" s="289"/>
      <c r="L64" s="289"/>
      <c r="M64" s="289"/>
      <c r="N64" s="289"/>
      <c r="O64" s="289"/>
      <c r="P64" s="289"/>
      <c r="Q64" s="289"/>
      <c r="R64" s="289"/>
      <c r="S64" s="289"/>
      <c r="T64" s="289"/>
      <c r="U64" s="289"/>
      <c r="V64" s="289"/>
      <c r="W64" s="289"/>
      <c r="X64" s="289"/>
      <c r="Y64" s="289"/>
      <c r="Z64" s="289"/>
      <c r="AA64" s="289"/>
      <c r="AB64" s="289"/>
      <c r="AC64" s="289"/>
      <c r="AD64" s="289"/>
      <c r="AE64" s="289"/>
      <c r="AF64" s="289"/>
      <c r="AG64" s="289"/>
      <c r="AH64" s="289"/>
      <c r="AI64" s="289"/>
      <c r="AJ64" s="289"/>
      <c r="AK64" s="289"/>
      <c r="AL64" s="289"/>
      <c r="AM64" s="289"/>
      <c r="AN64" s="289"/>
      <c r="AO64" s="289"/>
    </row>
    <row r="65" spans="3:41" x14ac:dyDescent="0.15">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c r="AK65" s="289"/>
      <c r="AL65" s="289"/>
      <c r="AM65" s="289"/>
      <c r="AN65" s="289"/>
      <c r="AO65" s="289"/>
    </row>
    <row r="66" spans="3:41" x14ac:dyDescent="0.15">
      <c r="C66" s="289"/>
      <c r="D66" s="289"/>
      <c r="E66" s="289"/>
      <c r="F66" s="289"/>
      <c r="G66" s="289"/>
      <c r="H66" s="289"/>
      <c r="I66" s="289"/>
      <c r="J66" s="289"/>
      <c r="K66" s="289"/>
      <c r="L66" s="289"/>
      <c r="M66" s="289"/>
      <c r="N66" s="289"/>
      <c r="O66" s="289"/>
      <c r="P66" s="289"/>
      <c r="Q66" s="289"/>
      <c r="R66" s="289"/>
      <c r="S66" s="289"/>
      <c r="T66" s="289"/>
      <c r="U66" s="289"/>
      <c r="V66" s="289"/>
      <c r="W66" s="289"/>
      <c r="X66" s="289"/>
      <c r="Y66" s="289"/>
      <c r="Z66" s="289"/>
      <c r="AA66" s="289"/>
      <c r="AB66" s="289"/>
      <c r="AC66" s="289"/>
      <c r="AD66" s="289"/>
      <c r="AE66" s="289"/>
      <c r="AF66" s="289"/>
      <c r="AG66" s="289"/>
      <c r="AH66" s="289"/>
      <c r="AI66" s="289"/>
      <c r="AJ66" s="289"/>
      <c r="AK66" s="289"/>
      <c r="AL66" s="289"/>
      <c r="AM66" s="289"/>
      <c r="AN66" s="289"/>
      <c r="AO66" s="289"/>
    </row>
    <row r="67" spans="3:41" x14ac:dyDescent="0.15">
      <c r="C67" s="289"/>
      <c r="D67" s="289"/>
      <c r="E67" s="289"/>
      <c r="F67" s="289"/>
      <c r="G67" s="289"/>
      <c r="H67" s="289"/>
      <c r="I67" s="289"/>
      <c r="J67" s="289"/>
      <c r="K67" s="289"/>
      <c r="L67" s="289"/>
      <c r="M67" s="289"/>
      <c r="N67" s="289"/>
      <c r="O67" s="289"/>
      <c r="P67" s="289"/>
      <c r="Q67" s="289"/>
      <c r="R67" s="289"/>
      <c r="S67" s="289"/>
      <c r="T67" s="289"/>
      <c r="U67" s="289"/>
      <c r="V67" s="289"/>
      <c r="W67" s="289"/>
      <c r="X67" s="289"/>
      <c r="Y67" s="289"/>
      <c r="Z67" s="289"/>
      <c r="AA67" s="289"/>
      <c r="AB67" s="289"/>
      <c r="AC67" s="289"/>
      <c r="AD67" s="289"/>
      <c r="AE67" s="289"/>
      <c r="AF67" s="289"/>
      <c r="AG67" s="289"/>
      <c r="AH67" s="289"/>
      <c r="AI67" s="289"/>
      <c r="AJ67" s="289"/>
      <c r="AK67" s="289"/>
      <c r="AL67" s="289"/>
      <c r="AM67" s="289"/>
      <c r="AN67" s="289"/>
      <c r="AO67" s="289"/>
    </row>
    <row r="68" spans="3:41" x14ac:dyDescent="0.15">
      <c r="C68" s="289"/>
      <c r="D68" s="289"/>
      <c r="E68" s="289"/>
      <c r="F68" s="289"/>
      <c r="G68" s="289"/>
      <c r="H68" s="289"/>
      <c r="I68" s="289"/>
      <c r="J68" s="289"/>
      <c r="K68" s="289"/>
      <c r="L68" s="289"/>
      <c r="M68" s="289"/>
      <c r="N68" s="289"/>
      <c r="O68" s="289"/>
      <c r="P68" s="289"/>
      <c r="Q68" s="289"/>
      <c r="R68" s="289"/>
      <c r="S68" s="289"/>
      <c r="T68" s="289"/>
      <c r="U68" s="289"/>
      <c r="V68" s="289"/>
      <c r="W68" s="289"/>
      <c r="X68" s="289"/>
      <c r="Y68" s="289"/>
      <c r="Z68" s="289"/>
      <c r="AA68" s="289"/>
      <c r="AB68" s="289"/>
      <c r="AC68" s="289"/>
      <c r="AD68" s="289"/>
      <c r="AE68" s="289"/>
      <c r="AF68" s="289"/>
      <c r="AG68" s="289"/>
      <c r="AH68" s="289"/>
      <c r="AI68" s="289"/>
      <c r="AJ68" s="289"/>
      <c r="AK68" s="289"/>
      <c r="AL68" s="289"/>
      <c r="AM68" s="289"/>
      <c r="AN68" s="289"/>
      <c r="AO68" s="289"/>
    </row>
    <row r="69" spans="3:41" x14ac:dyDescent="0.15">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c r="AK69" s="289"/>
      <c r="AL69" s="289"/>
      <c r="AM69" s="289"/>
      <c r="AN69" s="289"/>
      <c r="AO69" s="289"/>
    </row>
    <row r="70" spans="3:41" x14ac:dyDescent="0.15">
      <c r="C70" s="289"/>
      <c r="D70" s="289"/>
      <c r="E70" s="289"/>
      <c r="F70" s="289"/>
      <c r="G70" s="289"/>
      <c r="H70" s="289"/>
      <c r="I70" s="289"/>
      <c r="J70" s="289"/>
      <c r="K70" s="289"/>
      <c r="L70" s="289"/>
      <c r="M70" s="289"/>
      <c r="N70" s="289"/>
      <c r="O70" s="289"/>
      <c r="P70" s="289"/>
      <c r="Q70" s="289"/>
      <c r="R70" s="289"/>
      <c r="S70" s="289"/>
      <c r="T70" s="289"/>
      <c r="U70" s="289"/>
      <c r="V70" s="289"/>
      <c r="W70" s="289"/>
      <c r="X70" s="289"/>
      <c r="Y70" s="289"/>
      <c r="Z70" s="289"/>
      <c r="AA70" s="289"/>
      <c r="AB70" s="289"/>
      <c r="AC70" s="289"/>
      <c r="AD70" s="289"/>
      <c r="AE70" s="289"/>
      <c r="AF70" s="289"/>
      <c r="AG70" s="289"/>
      <c r="AH70" s="289"/>
      <c r="AI70" s="289"/>
      <c r="AJ70" s="289"/>
      <c r="AK70" s="289"/>
      <c r="AL70" s="289"/>
      <c r="AM70" s="289"/>
      <c r="AN70" s="289"/>
      <c r="AO70" s="289"/>
    </row>
    <row r="71" spans="3:41" x14ac:dyDescent="0.15">
      <c r="C71" s="289"/>
      <c r="D71" s="289"/>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9"/>
      <c r="AG71" s="289"/>
      <c r="AH71" s="289"/>
      <c r="AI71" s="289"/>
      <c r="AJ71" s="289"/>
      <c r="AK71" s="289"/>
      <c r="AL71" s="289"/>
      <c r="AM71" s="289"/>
      <c r="AN71" s="289"/>
      <c r="AO71" s="289"/>
    </row>
    <row r="72" spans="3:41" x14ac:dyDescent="0.15">
      <c r="C72" s="289"/>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row>
    <row r="73" spans="3:41" x14ac:dyDescent="0.15">
      <c r="C73" s="289"/>
      <c r="D73" s="289"/>
      <c r="E73" s="289"/>
      <c r="F73" s="289"/>
      <c r="G73" s="289"/>
      <c r="H73" s="289"/>
      <c r="I73" s="289"/>
      <c r="J73" s="289"/>
      <c r="K73" s="289"/>
      <c r="L73" s="289"/>
      <c r="M73" s="289"/>
      <c r="N73" s="289"/>
      <c r="O73" s="289"/>
      <c r="P73" s="289"/>
      <c r="Q73" s="289"/>
      <c r="R73" s="289"/>
      <c r="S73" s="289"/>
      <c r="T73" s="289"/>
      <c r="U73" s="289"/>
      <c r="V73" s="289"/>
      <c r="W73" s="289"/>
      <c r="X73" s="289"/>
      <c r="Y73" s="289"/>
      <c r="Z73" s="289"/>
      <c r="AA73" s="289"/>
      <c r="AB73" s="289"/>
      <c r="AC73" s="289"/>
      <c r="AD73" s="289"/>
      <c r="AE73" s="289"/>
      <c r="AF73" s="289"/>
      <c r="AG73" s="289"/>
      <c r="AH73" s="289"/>
      <c r="AI73" s="289"/>
      <c r="AJ73" s="289"/>
      <c r="AK73" s="289"/>
      <c r="AL73" s="289"/>
      <c r="AM73" s="289"/>
      <c r="AN73" s="289"/>
      <c r="AO73" s="289"/>
    </row>
    <row r="74" spans="3:41" x14ac:dyDescent="0.15">
      <c r="C74" s="289"/>
      <c r="D74" s="289"/>
      <c r="E74" s="289"/>
      <c r="F74" s="289"/>
      <c r="G74" s="289"/>
      <c r="H74" s="289"/>
      <c r="I74" s="289"/>
      <c r="J74" s="289"/>
      <c r="K74" s="289"/>
      <c r="L74" s="289"/>
      <c r="M74" s="289"/>
      <c r="N74" s="289"/>
      <c r="O74" s="289"/>
      <c r="P74" s="289"/>
      <c r="Q74" s="289"/>
      <c r="R74" s="289"/>
      <c r="S74" s="289"/>
      <c r="T74" s="289"/>
      <c r="U74" s="289"/>
      <c r="V74" s="289"/>
      <c r="W74" s="289"/>
      <c r="X74" s="289"/>
      <c r="Y74" s="289"/>
      <c r="Z74" s="289"/>
      <c r="AA74" s="289"/>
      <c r="AB74" s="289"/>
      <c r="AC74" s="289"/>
      <c r="AD74" s="289"/>
      <c r="AE74" s="289"/>
      <c r="AF74" s="289"/>
      <c r="AG74" s="289"/>
      <c r="AH74" s="289"/>
      <c r="AI74" s="289"/>
      <c r="AJ74" s="289"/>
      <c r="AK74" s="289"/>
      <c r="AL74" s="289"/>
      <c r="AM74" s="289"/>
      <c r="AN74" s="289"/>
      <c r="AO74" s="289"/>
    </row>
    <row r="75" spans="3:41" x14ac:dyDescent="0.15">
      <c r="C75" s="289"/>
      <c r="D75" s="289"/>
      <c r="E75" s="289"/>
      <c r="F75" s="289"/>
      <c r="G75" s="289"/>
      <c r="H75" s="289"/>
      <c r="I75" s="289"/>
      <c r="J75" s="289"/>
      <c r="K75" s="289"/>
      <c r="L75" s="289"/>
      <c r="M75" s="289"/>
      <c r="N75" s="289"/>
      <c r="O75" s="289"/>
      <c r="P75" s="289"/>
      <c r="Q75" s="289"/>
      <c r="R75" s="289"/>
      <c r="S75" s="289"/>
      <c r="T75" s="289"/>
      <c r="U75" s="289"/>
      <c r="V75" s="289"/>
      <c r="W75" s="289"/>
      <c r="X75" s="289"/>
      <c r="Y75" s="289"/>
      <c r="Z75" s="289"/>
      <c r="AA75" s="289"/>
      <c r="AB75" s="289"/>
      <c r="AC75" s="289"/>
      <c r="AD75" s="289"/>
      <c r="AE75" s="289"/>
      <c r="AF75" s="289"/>
      <c r="AG75" s="289"/>
      <c r="AH75" s="289"/>
      <c r="AI75" s="289"/>
      <c r="AJ75" s="289"/>
      <c r="AK75" s="289"/>
      <c r="AL75" s="289"/>
      <c r="AM75" s="289"/>
      <c r="AN75" s="289"/>
      <c r="AO75" s="289"/>
    </row>
    <row r="76" spans="3:41" x14ac:dyDescent="0.15">
      <c r="C76" s="289"/>
      <c r="D76" s="289"/>
      <c r="E76" s="289"/>
      <c r="F76" s="289"/>
      <c r="G76" s="289"/>
      <c r="H76" s="289"/>
      <c r="I76" s="289"/>
      <c r="J76" s="289"/>
      <c r="K76" s="289"/>
      <c r="L76" s="289"/>
      <c r="M76" s="289"/>
      <c r="N76" s="289"/>
      <c r="O76" s="289"/>
      <c r="P76" s="289"/>
      <c r="Q76" s="289"/>
      <c r="R76" s="289"/>
      <c r="S76" s="289"/>
      <c r="T76" s="289"/>
      <c r="U76" s="289"/>
      <c r="V76" s="289"/>
      <c r="W76" s="289"/>
      <c r="X76" s="289"/>
      <c r="Y76" s="289"/>
      <c r="Z76" s="289"/>
      <c r="AA76" s="289"/>
      <c r="AB76" s="289"/>
      <c r="AC76" s="289"/>
      <c r="AD76" s="289"/>
      <c r="AE76" s="289"/>
      <c r="AF76" s="289"/>
      <c r="AG76" s="289"/>
      <c r="AH76" s="289"/>
      <c r="AI76" s="289"/>
      <c r="AJ76" s="289"/>
      <c r="AK76" s="289"/>
      <c r="AL76" s="289"/>
      <c r="AM76" s="289"/>
      <c r="AN76" s="289"/>
      <c r="AO76" s="289"/>
    </row>
    <row r="77" spans="3:41" x14ac:dyDescent="0.15">
      <c r="C77" s="289"/>
      <c r="D77" s="289"/>
      <c r="E77" s="289"/>
      <c r="F77" s="289"/>
      <c r="G77" s="289"/>
      <c r="H77" s="289"/>
      <c r="I77" s="289"/>
      <c r="J77" s="289"/>
      <c r="K77" s="289"/>
      <c r="L77" s="289"/>
      <c r="M77" s="289"/>
      <c r="N77" s="289"/>
      <c r="O77" s="289"/>
      <c r="P77" s="289"/>
      <c r="Q77" s="289"/>
      <c r="R77" s="289"/>
      <c r="S77" s="289"/>
      <c r="T77" s="289"/>
      <c r="U77" s="289"/>
      <c r="V77" s="289"/>
      <c r="W77" s="289"/>
      <c r="X77" s="289"/>
      <c r="Y77" s="289"/>
      <c r="Z77" s="289"/>
      <c r="AA77" s="289"/>
      <c r="AB77" s="289"/>
      <c r="AC77" s="289"/>
      <c r="AD77" s="289"/>
      <c r="AE77" s="289"/>
      <c r="AF77" s="289"/>
      <c r="AG77" s="289"/>
      <c r="AH77" s="289"/>
      <c r="AI77" s="289"/>
      <c r="AJ77" s="289"/>
      <c r="AK77" s="289"/>
      <c r="AL77" s="289"/>
      <c r="AM77" s="289"/>
      <c r="AN77" s="289"/>
      <c r="AO77" s="289"/>
    </row>
    <row r="78" spans="3:41" x14ac:dyDescent="0.15">
      <c r="C78" s="289"/>
      <c r="D78" s="289"/>
      <c r="E78" s="289"/>
      <c r="F78" s="289"/>
      <c r="G78" s="289"/>
      <c r="H78" s="289"/>
      <c r="I78" s="289"/>
      <c r="J78" s="289"/>
      <c r="K78" s="289"/>
      <c r="L78" s="289"/>
      <c r="M78" s="289"/>
      <c r="N78" s="289"/>
      <c r="O78" s="289"/>
      <c r="P78" s="289"/>
      <c r="Q78" s="289"/>
      <c r="R78" s="289"/>
      <c r="S78" s="289"/>
      <c r="T78" s="289"/>
      <c r="U78" s="289"/>
      <c r="V78" s="289"/>
      <c r="W78" s="289"/>
      <c r="X78" s="289"/>
      <c r="Y78" s="289"/>
      <c r="Z78" s="289"/>
      <c r="AA78" s="289"/>
      <c r="AB78" s="289"/>
      <c r="AC78" s="289"/>
      <c r="AD78" s="289"/>
      <c r="AE78" s="289"/>
      <c r="AF78" s="289"/>
      <c r="AG78" s="289"/>
      <c r="AH78" s="289"/>
      <c r="AI78" s="289"/>
      <c r="AJ78" s="289"/>
      <c r="AK78" s="289"/>
      <c r="AL78" s="289"/>
      <c r="AM78" s="289"/>
      <c r="AN78" s="289"/>
      <c r="AO78" s="289"/>
    </row>
    <row r="79" spans="3:41" x14ac:dyDescent="0.15">
      <c r="C79" s="289"/>
      <c r="D79" s="289"/>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9"/>
      <c r="AG79" s="289"/>
      <c r="AH79" s="289"/>
      <c r="AI79" s="289"/>
      <c r="AJ79" s="289"/>
      <c r="AK79" s="289"/>
      <c r="AL79" s="289"/>
      <c r="AM79" s="289"/>
      <c r="AN79" s="289"/>
      <c r="AO79" s="289"/>
    </row>
    <row r="80" spans="3:41" x14ac:dyDescent="0.15">
      <c r="C80" s="289"/>
      <c r="D80" s="289"/>
      <c r="E80" s="289"/>
      <c r="F80" s="289"/>
      <c r="G80" s="289"/>
      <c r="H80" s="289"/>
      <c r="I80" s="289"/>
      <c r="J80" s="289"/>
      <c r="K80" s="289"/>
      <c r="L80" s="289"/>
      <c r="M80" s="289"/>
      <c r="N80" s="289"/>
      <c r="O80" s="289"/>
      <c r="P80" s="289"/>
      <c r="Q80" s="289"/>
      <c r="R80" s="289"/>
      <c r="S80" s="289"/>
      <c r="T80" s="289"/>
      <c r="U80" s="289"/>
      <c r="V80" s="289"/>
      <c r="W80" s="289"/>
      <c r="X80" s="289"/>
      <c r="Y80" s="289"/>
      <c r="Z80" s="289"/>
      <c r="AA80" s="289"/>
      <c r="AB80" s="289"/>
      <c r="AC80" s="289"/>
      <c r="AD80" s="289"/>
      <c r="AE80" s="289"/>
      <c r="AF80" s="289"/>
      <c r="AG80" s="289"/>
      <c r="AH80" s="289"/>
      <c r="AI80" s="289"/>
      <c r="AJ80" s="289"/>
      <c r="AK80" s="289"/>
      <c r="AL80" s="289"/>
      <c r="AM80" s="289"/>
      <c r="AN80" s="289"/>
      <c r="AO80" s="289"/>
    </row>
    <row r="81" spans="3:41" x14ac:dyDescent="0.15">
      <c r="C81" s="289"/>
      <c r="D81" s="289"/>
      <c r="E81" s="289"/>
      <c r="F81" s="289"/>
      <c r="G81" s="289"/>
      <c r="H81" s="289"/>
      <c r="I81" s="289"/>
      <c r="J81" s="289"/>
      <c r="K81" s="289"/>
      <c r="L81" s="289"/>
      <c r="M81" s="289"/>
      <c r="N81" s="289"/>
      <c r="O81" s="289"/>
      <c r="P81" s="289"/>
      <c r="Q81" s="289"/>
      <c r="R81" s="289"/>
      <c r="S81" s="289"/>
      <c r="T81" s="289"/>
      <c r="U81" s="289"/>
      <c r="V81" s="289"/>
      <c r="W81" s="289"/>
      <c r="X81" s="289"/>
      <c r="Y81" s="289"/>
      <c r="Z81" s="289"/>
      <c r="AA81" s="289"/>
      <c r="AB81" s="289"/>
      <c r="AC81" s="289"/>
      <c r="AD81" s="289"/>
      <c r="AE81" s="289"/>
      <c r="AF81" s="289"/>
      <c r="AG81" s="289"/>
      <c r="AH81" s="289"/>
      <c r="AI81" s="289"/>
      <c r="AJ81" s="289"/>
      <c r="AK81" s="289"/>
      <c r="AL81" s="289"/>
      <c r="AM81" s="289"/>
      <c r="AN81" s="289"/>
      <c r="AO81" s="289"/>
    </row>
    <row r="82" spans="3:41" x14ac:dyDescent="0.15">
      <c r="C82" s="289"/>
      <c r="D82" s="289"/>
      <c r="E82" s="289"/>
      <c r="F82" s="289"/>
      <c r="G82" s="289"/>
      <c r="H82" s="289"/>
      <c r="I82" s="289"/>
      <c r="J82" s="289"/>
      <c r="K82" s="289"/>
      <c r="L82" s="289"/>
      <c r="M82" s="289"/>
      <c r="N82" s="289"/>
      <c r="O82" s="289"/>
      <c r="P82" s="289"/>
      <c r="Q82" s="289"/>
      <c r="R82" s="289"/>
      <c r="S82" s="289"/>
      <c r="T82" s="289"/>
      <c r="U82" s="289"/>
      <c r="V82" s="289"/>
      <c r="W82" s="289"/>
      <c r="X82" s="289"/>
      <c r="Y82" s="289"/>
      <c r="Z82" s="289"/>
      <c r="AA82" s="289"/>
      <c r="AB82" s="289"/>
      <c r="AC82" s="289"/>
      <c r="AD82" s="289"/>
      <c r="AE82" s="289"/>
      <c r="AF82" s="289"/>
      <c r="AG82" s="289"/>
      <c r="AH82" s="289"/>
      <c r="AI82" s="289"/>
      <c r="AJ82" s="289"/>
      <c r="AK82" s="289"/>
      <c r="AL82" s="289"/>
      <c r="AM82" s="289"/>
      <c r="AN82" s="289"/>
      <c r="AO82" s="289"/>
    </row>
    <row r="83" spans="3:41" x14ac:dyDescent="0.15">
      <c r="C83" s="289"/>
      <c r="D83" s="289"/>
      <c r="E83" s="289"/>
      <c r="F83" s="289"/>
      <c r="G83" s="289"/>
      <c r="H83" s="289"/>
      <c r="I83" s="289"/>
      <c r="J83" s="289"/>
      <c r="K83" s="289"/>
      <c r="L83" s="289"/>
      <c r="M83" s="289"/>
      <c r="N83" s="289"/>
      <c r="O83" s="289"/>
      <c r="P83" s="289"/>
      <c r="Q83" s="289"/>
      <c r="R83" s="289"/>
      <c r="S83" s="289"/>
      <c r="T83" s="289"/>
      <c r="U83" s="289"/>
      <c r="V83" s="289"/>
      <c r="W83" s="289"/>
      <c r="X83" s="289"/>
      <c r="Y83" s="289"/>
      <c r="Z83" s="289"/>
      <c r="AA83" s="289"/>
      <c r="AB83" s="289"/>
      <c r="AC83" s="289"/>
      <c r="AD83" s="289"/>
      <c r="AE83" s="289"/>
      <c r="AF83" s="289"/>
      <c r="AG83" s="289"/>
      <c r="AH83" s="289"/>
      <c r="AI83" s="289"/>
      <c r="AJ83" s="289"/>
      <c r="AK83" s="289"/>
      <c r="AL83" s="289"/>
      <c r="AM83" s="289"/>
      <c r="AN83" s="289"/>
      <c r="AO83" s="289"/>
    </row>
    <row r="84" spans="3:41" x14ac:dyDescent="0.15">
      <c r="C84" s="289"/>
      <c r="D84" s="289"/>
      <c r="E84" s="289"/>
      <c r="F84" s="289"/>
      <c r="G84" s="289"/>
      <c r="H84" s="289"/>
      <c r="I84" s="289"/>
      <c r="J84" s="289"/>
      <c r="K84" s="289"/>
      <c r="L84" s="289"/>
      <c r="M84" s="289"/>
      <c r="N84" s="289"/>
      <c r="O84" s="289"/>
      <c r="P84" s="289"/>
      <c r="Q84" s="289"/>
      <c r="R84" s="289"/>
      <c r="S84" s="289"/>
      <c r="T84" s="289"/>
      <c r="U84" s="289"/>
      <c r="V84" s="289"/>
      <c r="W84" s="289"/>
      <c r="X84" s="289"/>
      <c r="Y84" s="289"/>
      <c r="Z84" s="289"/>
      <c r="AA84" s="289"/>
      <c r="AB84" s="289"/>
      <c r="AC84" s="289"/>
      <c r="AD84" s="289"/>
      <c r="AE84" s="289"/>
      <c r="AF84" s="289"/>
      <c r="AG84" s="289"/>
      <c r="AH84" s="289"/>
      <c r="AI84" s="289"/>
      <c r="AJ84" s="289"/>
      <c r="AK84" s="289"/>
      <c r="AL84" s="289"/>
      <c r="AM84" s="289"/>
      <c r="AN84" s="289"/>
      <c r="AO84" s="289"/>
    </row>
    <row r="85" spans="3:41" x14ac:dyDescent="0.15">
      <c r="C85" s="289"/>
      <c r="D85" s="289"/>
      <c r="E85" s="289"/>
      <c r="F85" s="289"/>
      <c r="G85" s="289"/>
      <c r="H85" s="289"/>
      <c r="I85" s="289"/>
      <c r="J85" s="289"/>
      <c r="K85" s="289"/>
      <c r="L85" s="289"/>
      <c r="M85" s="289"/>
      <c r="N85" s="289"/>
      <c r="O85" s="289"/>
      <c r="P85" s="289"/>
      <c r="Q85" s="289"/>
      <c r="R85" s="289"/>
      <c r="S85" s="289"/>
      <c r="T85" s="289"/>
      <c r="U85" s="289"/>
      <c r="V85" s="289"/>
      <c r="W85" s="289"/>
      <c r="X85" s="289"/>
      <c r="Y85" s="289"/>
      <c r="Z85" s="289"/>
      <c r="AA85" s="289"/>
      <c r="AB85" s="289"/>
      <c r="AC85" s="289"/>
      <c r="AD85" s="289"/>
      <c r="AE85" s="289"/>
      <c r="AF85" s="289"/>
      <c r="AG85" s="289"/>
      <c r="AH85" s="289"/>
      <c r="AI85" s="289"/>
      <c r="AJ85" s="289"/>
      <c r="AK85" s="289"/>
      <c r="AL85" s="289"/>
      <c r="AM85" s="289"/>
      <c r="AN85" s="289"/>
      <c r="AO85" s="289"/>
    </row>
    <row r="86" spans="3:41" x14ac:dyDescent="0.15">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c r="AK86" s="289"/>
      <c r="AL86" s="289"/>
      <c r="AM86" s="289"/>
      <c r="AN86" s="289"/>
      <c r="AO86" s="289"/>
    </row>
    <row r="87" spans="3:41" x14ac:dyDescent="0.15">
      <c r="C87" s="289"/>
      <c r="D87" s="289"/>
      <c r="E87" s="289"/>
      <c r="F87" s="289"/>
      <c r="G87" s="289"/>
      <c r="H87" s="289"/>
      <c r="I87" s="289"/>
      <c r="J87" s="289"/>
      <c r="K87" s="289"/>
      <c r="L87" s="289"/>
      <c r="M87" s="289"/>
      <c r="N87" s="289"/>
      <c r="O87" s="289"/>
      <c r="P87" s="289"/>
      <c r="Q87" s="289"/>
      <c r="R87" s="289"/>
      <c r="S87" s="289"/>
      <c r="T87" s="289"/>
      <c r="U87" s="289"/>
      <c r="V87" s="289"/>
      <c r="W87" s="289"/>
      <c r="X87" s="289"/>
      <c r="Y87" s="289"/>
      <c r="Z87" s="289"/>
      <c r="AA87" s="289"/>
      <c r="AB87" s="289"/>
      <c r="AC87" s="289"/>
      <c r="AD87" s="289"/>
      <c r="AE87" s="289"/>
      <c r="AF87" s="289"/>
      <c r="AG87" s="289"/>
      <c r="AH87" s="289"/>
      <c r="AI87" s="289"/>
      <c r="AJ87" s="289"/>
      <c r="AK87" s="289"/>
      <c r="AL87" s="289"/>
      <c r="AM87" s="289"/>
      <c r="AN87" s="289"/>
      <c r="AO87" s="289"/>
    </row>
    <row r="88" spans="3:41" x14ac:dyDescent="0.15">
      <c r="C88" s="289"/>
      <c r="D88" s="289"/>
      <c r="E88" s="289"/>
      <c r="F88" s="289"/>
      <c r="G88" s="289"/>
      <c r="H88" s="289"/>
      <c r="I88" s="289"/>
      <c r="J88" s="289"/>
      <c r="K88" s="289"/>
      <c r="L88" s="289"/>
      <c r="M88" s="289"/>
      <c r="N88" s="289"/>
      <c r="O88" s="289"/>
      <c r="P88" s="289"/>
      <c r="Q88" s="289"/>
      <c r="R88" s="289"/>
      <c r="S88" s="289"/>
      <c r="T88" s="289"/>
      <c r="U88" s="289"/>
      <c r="V88" s="289"/>
      <c r="W88" s="289"/>
      <c r="X88" s="289"/>
      <c r="Y88" s="289"/>
      <c r="Z88" s="289"/>
      <c r="AA88" s="289"/>
      <c r="AB88" s="289"/>
      <c r="AC88" s="289"/>
      <c r="AD88" s="289"/>
      <c r="AE88" s="289"/>
      <c r="AF88" s="289"/>
      <c r="AG88" s="289"/>
      <c r="AH88" s="289"/>
      <c r="AI88" s="289"/>
      <c r="AJ88" s="289"/>
      <c r="AK88" s="289"/>
      <c r="AL88" s="289"/>
      <c r="AM88" s="289"/>
      <c r="AN88" s="289"/>
      <c r="AO88" s="289"/>
    </row>
    <row r="89" spans="3:41" x14ac:dyDescent="0.15">
      <c r="C89" s="289"/>
      <c r="D89" s="289"/>
      <c r="E89" s="289"/>
      <c r="F89" s="289"/>
      <c r="G89" s="289"/>
      <c r="H89" s="289"/>
      <c r="I89" s="289"/>
      <c r="J89" s="289"/>
      <c r="K89" s="289"/>
      <c r="L89" s="289"/>
      <c r="M89" s="289"/>
      <c r="N89" s="289"/>
      <c r="O89" s="289"/>
      <c r="P89" s="289"/>
      <c r="Q89" s="289"/>
      <c r="R89" s="289"/>
      <c r="S89" s="289"/>
      <c r="T89" s="289"/>
      <c r="U89" s="289"/>
      <c r="V89" s="289"/>
      <c r="W89" s="289"/>
      <c r="X89" s="289"/>
      <c r="Y89" s="289"/>
      <c r="Z89" s="289"/>
      <c r="AA89" s="289"/>
      <c r="AB89" s="289"/>
      <c r="AC89" s="289"/>
      <c r="AD89" s="289"/>
      <c r="AE89" s="289"/>
      <c r="AF89" s="289"/>
      <c r="AG89" s="289"/>
      <c r="AH89" s="289"/>
      <c r="AI89" s="289"/>
      <c r="AJ89" s="289"/>
      <c r="AK89" s="289"/>
      <c r="AL89" s="289"/>
      <c r="AM89" s="289"/>
      <c r="AN89" s="289"/>
      <c r="AO89" s="289"/>
    </row>
    <row r="90" spans="3:41" x14ac:dyDescent="0.15">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c r="AK90" s="289"/>
      <c r="AL90" s="289"/>
      <c r="AM90" s="289"/>
      <c r="AN90" s="289"/>
      <c r="AO90" s="289"/>
    </row>
    <row r="91" spans="3:41" x14ac:dyDescent="0.15">
      <c r="C91" s="289"/>
      <c r="D91" s="289"/>
      <c r="E91" s="289"/>
      <c r="F91" s="289"/>
      <c r="G91" s="289"/>
      <c r="H91" s="289"/>
      <c r="I91" s="289"/>
      <c r="J91" s="289"/>
      <c r="K91" s="289"/>
      <c r="L91" s="289"/>
      <c r="M91" s="289"/>
      <c r="N91" s="289"/>
      <c r="O91" s="289"/>
      <c r="P91" s="289"/>
      <c r="Q91" s="289"/>
      <c r="R91" s="289"/>
      <c r="S91" s="289"/>
      <c r="T91" s="289"/>
      <c r="U91" s="289"/>
      <c r="V91" s="289"/>
      <c r="W91" s="289"/>
      <c r="X91" s="289"/>
      <c r="Y91" s="289"/>
      <c r="Z91" s="289"/>
      <c r="AA91" s="289"/>
      <c r="AB91" s="289"/>
      <c r="AC91" s="289"/>
      <c r="AD91" s="289"/>
      <c r="AE91" s="289"/>
      <c r="AF91" s="289"/>
      <c r="AG91" s="289"/>
      <c r="AH91" s="289"/>
      <c r="AI91" s="289"/>
      <c r="AJ91" s="289"/>
      <c r="AK91" s="289"/>
      <c r="AL91" s="289"/>
      <c r="AM91" s="289"/>
      <c r="AN91" s="289"/>
      <c r="AO91" s="289"/>
    </row>
    <row r="92" spans="3:41" x14ac:dyDescent="0.15">
      <c r="C92" s="289"/>
      <c r="D92" s="289"/>
      <c r="E92" s="289"/>
      <c r="F92" s="289"/>
      <c r="G92" s="289"/>
      <c r="H92" s="289"/>
      <c r="I92" s="289"/>
      <c r="J92" s="289"/>
      <c r="K92" s="289"/>
      <c r="L92" s="289"/>
      <c r="M92" s="289"/>
      <c r="N92" s="289"/>
      <c r="O92" s="289"/>
      <c r="P92" s="289"/>
      <c r="Q92" s="289"/>
      <c r="R92" s="289"/>
      <c r="S92" s="289"/>
      <c r="T92" s="289"/>
      <c r="U92" s="289"/>
      <c r="V92" s="289"/>
      <c r="W92" s="289"/>
      <c r="X92" s="289"/>
      <c r="Y92" s="289"/>
      <c r="Z92" s="289"/>
      <c r="AA92" s="289"/>
      <c r="AB92" s="289"/>
      <c r="AC92" s="289"/>
      <c r="AD92" s="289"/>
      <c r="AE92" s="289"/>
      <c r="AF92" s="289"/>
      <c r="AG92" s="289"/>
      <c r="AH92" s="289"/>
      <c r="AI92" s="289"/>
      <c r="AJ92" s="289"/>
      <c r="AK92" s="289"/>
      <c r="AL92" s="289"/>
      <c r="AM92" s="289"/>
      <c r="AN92" s="289"/>
      <c r="AO92" s="289"/>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F72" activePane="bottomRight" state="frozen"/>
      <selection pane="topRight" activeCell="C1" sqref="C1"/>
      <selection pane="bottomLeft" activeCell="A5" sqref="A5"/>
      <selection pane="bottomRight" activeCell="A91" sqref="A91"/>
    </sheetView>
  </sheetViews>
  <sheetFormatPr defaultRowHeight="13.5" x14ac:dyDescent="0.15"/>
  <cols>
    <col min="1" max="1" width="3.375" style="294" customWidth="1"/>
    <col min="2" max="2" width="21.375" style="294" customWidth="1"/>
    <col min="3" max="45" width="9.375" style="294" customWidth="1"/>
    <col min="46" max="233" width="9" style="294"/>
    <col min="234" max="234" width="3.375" style="294" customWidth="1"/>
    <col min="235" max="235" width="21.375" style="294" customWidth="1"/>
    <col min="236" max="237" width="0" style="294" hidden="1" customWidth="1"/>
    <col min="238" max="239" width="9.125" style="294" bestFit="1" customWidth="1"/>
    <col min="240" max="248" width="9" style="294"/>
    <col min="249" max="288" width="9.125" style="294" bestFit="1" customWidth="1"/>
    <col min="289" max="489" width="9" style="294"/>
    <col min="490" max="490" width="3.375" style="294" customWidth="1"/>
    <col min="491" max="491" width="21.375" style="294" customWidth="1"/>
    <col min="492" max="493" width="0" style="294" hidden="1" customWidth="1"/>
    <col min="494" max="495" width="9.125" style="294" bestFit="1" customWidth="1"/>
    <col min="496" max="504" width="9" style="294"/>
    <col min="505" max="544" width="9.125" style="294" bestFit="1" customWidth="1"/>
    <col min="545" max="745" width="9" style="294"/>
    <col min="746" max="746" width="3.375" style="294" customWidth="1"/>
    <col min="747" max="747" width="21.375" style="294" customWidth="1"/>
    <col min="748" max="749" width="0" style="294" hidden="1" customWidth="1"/>
    <col min="750" max="751" width="9.125" style="294" bestFit="1" customWidth="1"/>
    <col min="752" max="760" width="9" style="294"/>
    <col min="761" max="800" width="9.125" style="294" bestFit="1" customWidth="1"/>
    <col min="801" max="1001" width="9" style="294"/>
    <col min="1002" max="1002" width="3.375" style="294" customWidth="1"/>
    <col min="1003" max="1003" width="21.375" style="294" customWidth="1"/>
    <col min="1004" max="1005" width="0" style="294" hidden="1" customWidth="1"/>
    <col min="1006" max="1007" width="9.125" style="294" bestFit="1" customWidth="1"/>
    <col min="1008" max="1016" width="9" style="294"/>
    <col min="1017" max="1056" width="9.125" style="294" bestFit="1" customWidth="1"/>
    <col min="1057" max="1257" width="9" style="294"/>
    <col min="1258" max="1258" width="3.375" style="294" customWidth="1"/>
    <col min="1259" max="1259" width="21.375" style="294" customWidth="1"/>
    <col min="1260" max="1261" width="0" style="294" hidden="1" customWidth="1"/>
    <col min="1262" max="1263" width="9.125" style="294" bestFit="1" customWidth="1"/>
    <col min="1264" max="1272" width="9" style="294"/>
    <col min="1273" max="1312" width="9.125" style="294" bestFit="1" customWidth="1"/>
    <col min="1313" max="1513" width="9" style="294"/>
    <col min="1514" max="1514" width="3.375" style="294" customWidth="1"/>
    <col min="1515" max="1515" width="21.375" style="294" customWidth="1"/>
    <col min="1516" max="1517" width="0" style="294" hidden="1" customWidth="1"/>
    <col min="1518" max="1519" width="9.125" style="294" bestFit="1" customWidth="1"/>
    <col min="1520" max="1528" width="9" style="294"/>
    <col min="1529" max="1568" width="9.125" style="294" bestFit="1" customWidth="1"/>
    <col min="1569" max="1769" width="9" style="294"/>
    <col min="1770" max="1770" width="3.375" style="294" customWidth="1"/>
    <col min="1771" max="1771" width="21.375" style="294" customWidth="1"/>
    <col min="1772" max="1773" width="0" style="294" hidden="1" customWidth="1"/>
    <col min="1774" max="1775" width="9.125" style="294" bestFit="1" customWidth="1"/>
    <col min="1776" max="1784" width="9" style="294"/>
    <col min="1785" max="1824" width="9.125" style="294" bestFit="1" customWidth="1"/>
    <col min="1825" max="2025" width="9" style="294"/>
    <col min="2026" max="2026" width="3.375" style="294" customWidth="1"/>
    <col min="2027" max="2027" width="21.375" style="294" customWidth="1"/>
    <col min="2028" max="2029" width="0" style="294" hidden="1" customWidth="1"/>
    <col min="2030" max="2031" width="9.125" style="294" bestFit="1" customWidth="1"/>
    <col min="2032" max="2040" width="9" style="294"/>
    <col min="2041" max="2080" width="9.125" style="294" bestFit="1" customWidth="1"/>
    <col min="2081" max="2281" width="9" style="294"/>
    <col min="2282" max="2282" width="3.375" style="294" customWidth="1"/>
    <col min="2283" max="2283" width="21.375" style="294" customWidth="1"/>
    <col min="2284" max="2285" width="0" style="294" hidden="1" customWidth="1"/>
    <col min="2286" max="2287" width="9.125" style="294" bestFit="1" customWidth="1"/>
    <col min="2288" max="2296" width="9" style="294"/>
    <col min="2297" max="2336" width="9.125" style="294" bestFit="1" customWidth="1"/>
    <col min="2337" max="2537" width="9" style="294"/>
    <col min="2538" max="2538" width="3.375" style="294" customWidth="1"/>
    <col min="2539" max="2539" width="21.375" style="294" customWidth="1"/>
    <col min="2540" max="2541" width="0" style="294" hidden="1" customWidth="1"/>
    <col min="2542" max="2543" width="9.125" style="294" bestFit="1" customWidth="1"/>
    <col min="2544" max="2552" width="9" style="294"/>
    <col min="2553" max="2592" width="9.125" style="294" bestFit="1" customWidth="1"/>
    <col min="2593" max="2793" width="9" style="294"/>
    <col min="2794" max="2794" width="3.375" style="294" customWidth="1"/>
    <col min="2795" max="2795" width="21.375" style="294" customWidth="1"/>
    <col min="2796" max="2797" width="0" style="294" hidden="1" customWidth="1"/>
    <col min="2798" max="2799" width="9.125" style="294" bestFit="1" customWidth="1"/>
    <col min="2800" max="2808" width="9" style="294"/>
    <col min="2809" max="2848" width="9.125" style="294" bestFit="1" customWidth="1"/>
    <col min="2849" max="3049" width="9" style="294"/>
    <col min="3050" max="3050" width="3.375" style="294" customWidth="1"/>
    <col min="3051" max="3051" width="21.375" style="294" customWidth="1"/>
    <col min="3052" max="3053" width="0" style="294" hidden="1" customWidth="1"/>
    <col min="3054" max="3055" width="9.125" style="294" bestFit="1" customWidth="1"/>
    <col min="3056" max="3064" width="9" style="294"/>
    <col min="3065" max="3104" width="9.125" style="294" bestFit="1" customWidth="1"/>
    <col min="3105" max="3305" width="9" style="294"/>
    <col min="3306" max="3306" width="3.375" style="294" customWidth="1"/>
    <col min="3307" max="3307" width="21.375" style="294" customWidth="1"/>
    <col min="3308" max="3309" width="0" style="294" hidden="1" customWidth="1"/>
    <col min="3310" max="3311" width="9.125" style="294" bestFit="1" customWidth="1"/>
    <col min="3312" max="3320" width="9" style="294"/>
    <col min="3321" max="3360" width="9.125" style="294" bestFit="1" customWidth="1"/>
    <col min="3361" max="3561" width="9" style="294"/>
    <col min="3562" max="3562" width="3.375" style="294" customWidth="1"/>
    <col min="3563" max="3563" width="21.375" style="294" customWidth="1"/>
    <col min="3564" max="3565" width="0" style="294" hidden="1" customWidth="1"/>
    <col min="3566" max="3567" width="9.125" style="294" bestFit="1" customWidth="1"/>
    <col min="3568" max="3576" width="9" style="294"/>
    <col min="3577" max="3616" width="9.125" style="294" bestFit="1" customWidth="1"/>
    <col min="3617" max="3817" width="9" style="294"/>
    <col min="3818" max="3818" width="3.375" style="294" customWidth="1"/>
    <col min="3819" max="3819" width="21.375" style="294" customWidth="1"/>
    <col min="3820" max="3821" width="0" style="294" hidden="1" customWidth="1"/>
    <col min="3822" max="3823" width="9.125" style="294" bestFit="1" customWidth="1"/>
    <col min="3824" max="3832" width="9" style="294"/>
    <col min="3833" max="3872" width="9.125" style="294" bestFit="1" customWidth="1"/>
    <col min="3873" max="4073" width="9" style="294"/>
    <col min="4074" max="4074" width="3.375" style="294" customWidth="1"/>
    <col min="4075" max="4075" width="21.375" style="294" customWidth="1"/>
    <col min="4076" max="4077" width="0" style="294" hidden="1" customWidth="1"/>
    <col min="4078" max="4079" width="9.125" style="294" bestFit="1" customWidth="1"/>
    <col min="4080" max="4088" width="9" style="294"/>
    <col min="4089" max="4128" width="9.125" style="294" bestFit="1" customWidth="1"/>
    <col min="4129" max="4329" width="9" style="294"/>
    <col min="4330" max="4330" width="3.375" style="294" customWidth="1"/>
    <col min="4331" max="4331" width="21.375" style="294" customWidth="1"/>
    <col min="4332" max="4333" width="0" style="294" hidden="1" customWidth="1"/>
    <col min="4334" max="4335" width="9.125" style="294" bestFit="1" customWidth="1"/>
    <col min="4336" max="4344" width="9" style="294"/>
    <col min="4345" max="4384" width="9.125" style="294" bestFit="1" customWidth="1"/>
    <col min="4385" max="4585" width="9" style="294"/>
    <col min="4586" max="4586" width="3.375" style="294" customWidth="1"/>
    <col min="4587" max="4587" width="21.375" style="294" customWidth="1"/>
    <col min="4588" max="4589" width="0" style="294" hidden="1" customWidth="1"/>
    <col min="4590" max="4591" width="9.125" style="294" bestFit="1" customWidth="1"/>
    <col min="4592" max="4600" width="9" style="294"/>
    <col min="4601" max="4640" width="9.125" style="294" bestFit="1" customWidth="1"/>
    <col min="4641" max="4841" width="9" style="294"/>
    <col min="4842" max="4842" width="3.375" style="294" customWidth="1"/>
    <col min="4843" max="4843" width="21.375" style="294" customWidth="1"/>
    <col min="4844" max="4845" width="0" style="294" hidden="1" customWidth="1"/>
    <col min="4846" max="4847" width="9.125" style="294" bestFit="1" customWidth="1"/>
    <col min="4848" max="4856" width="9" style="294"/>
    <col min="4857" max="4896" width="9.125" style="294" bestFit="1" customWidth="1"/>
    <col min="4897" max="5097" width="9" style="294"/>
    <col min="5098" max="5098" width="3.375" style="294" customWidth="1"/>
    <col min="5099" max="5099" width="21.375" style="294" customWidth="1"/>
    <col min="5100" max="5101" width="0" style="294" hidden="1" customWidth="1"/>
    <col min="5102" max="5103" width="9.125" style="294" bestFit="1" customWidth="1"/>
    <col min="5104" max="5112" width="9" style="294"/>
    <col min="5113" max="5152" width="9.125" style="294" bestFit="1" customWidth="1"/>
    <col min="5153" max="5353" width="9" style="294"/>
    <col min="5354" max="5354" width="3.375" style="294" customWidth="1"/>
    <col min="5355" max="5355" width="21.375" style="294" customWidth="1"/>
    <col min="5356" max="5357" width="0" style="294" hidden="1" customWidth="1"/>
    <col min="5358" max="5359" width="9.125" style="294" bestFit="1" customWidth="1"/>
    <col min="5360" max="5368" width="9" style="294"/>
    <col min="5369" max="5408" width="9.125" style="294" bestFit="1" customWidth="1"/>
    <col min="5409" max="5609" width="9" style="294"/>
    <col min="5610" max="5610" width="3.375" style="294" customWidth="1"/>
    <col min="5611" max="5611" width="21.375" style="294" customWidth="1"/>
    <col min="5612" max="5613" width="0" style="294" hidden="1" customWidth="1"/>
    <col min="5614" max="5615" width="9.125" style="294" bestFit="1" customWidth="1"/>
    <col min="5616" max="5624" width="9" style="294"/>
    <col min="5625" max="5664" width="9.125" style="294" bestFit="1" customWidth="1"/>
    <col min="5665" max="5865" width="9" style="294"/>
    <col min="5866" max="5866" width="3.375" style="294" customWidth="1"/>
    <col min="5867" max="5867" width="21.375" style="294" customWidth="1"/>
    <col min="5868" max="5869" width="0" style="294" hidden="1" customWidth="1"/>
    <col min="5870" max="5871" width="9.125" style="294" bestFit="1" customWidth="1"/>
    <col min="5872" max="5880" width="9" style="294"/>
    <col min="5881" max="5920" width="9.125" style="294" bestFit="1" customWidth="1"/>
    <col min="5921" max="6121" width="9" style="294"/>
    <col min="6122" max="6122" width="3.375" style="294" customWidth="1"/>
    <col min="6123" max="6123" width="21.375" style="294" customWidth="1"/>
    <col min="6124" max="6125" width="0" style="294" hidden="1" customWidth="1"/>
    <col min="6126" max="6127" width="9.125" style="294" bestFit="1" customWidth="1"/>
    <col min="6128" max="6136" width="9" style="294"/>
    <col min="6137" max="6176" width="9.125" style="294" bestFit="1" customWidth="1"/>
    <col min="6177" max="6377" width="9" style="294"/>
    <col min="6378" max="6378" width="3.375" style="294" customWidth="1"/>
    <col min="6379" max="6379" width="21.375" style="294" customWidth="1"/>
    <col min="6380" max="6381" width="0" style="294" hidden="1" customWidth="1"/>
    <col min="6382" max="6383" width="9.125" style="294" bestFit="1" customWidth="1"/>
    <col min="6384" max="6392" width="9" style="294"/>
    <col min="6393" max="6432" width="9.125" style="294" bestFit="1" customWidth="1"/>
    <col min="6433" max="6633" width="9" style="294"/>
    <col min="6634" max="6634" width="3.375" style="294" customWidth="1"/>
    <col min="6635" max="6635" width="21.375" style="294" customWidth="1"/>
    <col min="6636" max="6637" width="0" style="294" hidden="1" customWidth="1"/>
    <col min="6638" max="6639" width="9.125" style="294" bestFit="1" customWidth="1"/>
    <col min="6640" max="6648" width="9" style="294"/>
    <col min="6649" max="6688" width="9.125" style="294" bestFit="1" customWidth="1"/>
    <col min="6689" max="6889" width="9" style="294"/>
    <col min="6890" max="6890" width="3.375" style="294" customWidth="1"/>
    <col min="6891" max="6891" width="21.375" style="294" customWidth="1"/>
    <col min="6892" max="6893" width="0" style="294" hidden="1" customWidth="1"/>
    <col min="6894" max="6895" width="9.125" style="294" bestFit="1" customWidth="1"/>
    <col min="6896" max="6904" width="9" style="294"/>
    <col min="6905" max="6944" width="9.125" style="294" bestFit="1" customWidth="1"/>
    <col min="6945" max="7145" width="9" style="294"/>
    <col min="7146" max="7146" width="3.375" style="294" customWidth="1"/>
    <col min="7147" max="7147" width="21.375" style="294" customWidth="1"/>
    <col min="7148" max="7149" width="0" style="294" hidden="1" customWidth="1"/>
    <col min="7150" max="7151" width="9.125" style="294" bestFit="1" customWidth="1"/>
    <col min="7152" max="7160" width="9" style="294"/>
    <col min="7161" max="7200" width="9.125" style="294" bestFit="1" customWidth="1"/>
    <col min="7201" max="7401" width="9" style="294"/>
    <col min="7402" max="7402" width="3.375" style="294" customWidth="1"/>
    <col min="7403" max="7403" width="21.375" style="294" customWidth="1"/>
    <col min="7404" max="7405" width="0" style="294" hidden="1" customWidth="1"/>
    <col min="7406" max="7407" width="9.125" style="294" bestFit="1" customWidth="1"/>
    <col min="7408" max="7416" width="9" style="294"/>
    <col min="7417" max="7456" width="9.125" style="294" bestFit="1" customWidth="1"/>
    <col min="7457" max="7657" width="9" style="294"/>
    <col min="7658" max="7658" width="3.375" style="294" customWidth="1"/>
    <col min="7659" max="7659" width="21.375" style="294" customWidth="1"/>
    <col min="7660" max="7661" width="0" style="294" hidden="1" customWidth="1"/>
    <col min="7662" max="7663" width="9.125" style="294" bestFit="1" customWidth="1"/>
    <col min="7664" max="7672" width="9" style="294"/>
    <col min="7673" max="7712" width="9.125" style="294" bestFit="1" customWidth="1"/>
    <col min="7713" max="7913" width="9" style="294"/>
    <col min="7914" max="7914" width="3.375" style="294" customWidth="1"/>
    <col min="7915" max="7915" width="21.375" style="294" customWidth="1"/>
    <col min="7916" max="7917" width="0" style="294" hidden="1" customWidth="1"/>
    <col min="7918" max="7919" width="9.125" style="294" bestFit="1" customWidth="1"/>
    <col min="7920" max="7928" width="9" style="294"/>
    <col min="7929" max="7968" width="9.125" style="294" bestFit="1" customWidth="1"/>
    <col min="7969" max="8169" width="9" style="294"/>
    <col min="8170" max="8170" width="3.375" style="294" customWidth="1"/>
    <col min="8171" max="8171" width="21.375" style="294" customWidth="1"/>
    <col min="8172" max="8173" width="0" style="294" hidden="1" customWidth="1"/>
    <col min="8174" max="8175" width="9.125" style="294" bestFit="1" customWidth="1"/>
    <col min="8176" max="8184" width="9" style="294"/>
    <col min="8185" max="8224" width="9.125" style="294" bestFit="1" customWidth="1"/>
    <col min="8225" max="8425" width="9" style="294"/>
    <col min="8426" max="8426" width="3.375" style="294" customWidth="1"/>
    <col min="8427" max="8427" width="21.375" style="294" customWidth="1"/>
    <col min="8428" max="8429" width="0" style="294" hidden="1" customWidth="1"/>
    <col min="8430" max="8431" width="9.125" style="294" bestFit="1" customWidth="1"/>
    <col min="8432" max="8440" width="9" style="294"/>
    <col min="8441" max="8480" width="9.125" style="294" bestFit="1" customWidth="1"/>
    <col min="8481" max="8681" width="9" style="294"/>
    <col min="8682" max="8682" width="3.375" style="294" customWidth="1"/>
    <col min="8683" max="8683" width="21.375" style="294" customWidth="1"/>
    <col min="8684" max="8685" width="0" style="294" hidden="1" customWidth="1"/>
    <col min="8686" max="8687" width="9.125" style="294" bestFit="1" customWidth="1"/>
    <col min="8688" max="8696" width="9" style="294"/>
    <col min="8697" max="8736" width="9.125" style="294" bestFit="1" customWidth="1"/>
    <col min="8737" max="8937" width="9" style="294"/>
    <col min="8938" max="8938" width="3.375" style="294" customWidth="1"/>
    <col min="8939" max="8939" width="21.375" style="294" customWidth="1"/>
    <col min="8940" max="8941" width="0" style="294" hidden="1" customWidth="1"/>
    <col min="8942" max="8943" width="9.125" style="294" bestFit="1" customWidth="1"/>
    <col min="8944" max="8952" width="9" style="294"/>
    <col min="8953" max="8992" width="9.125" style="294" bestFit="1" customWidth="1"/>
    <col min="8993" max="9193" width="9" style="294"/>
    <col min="9194" max="9194" width="3.375" style="294" customWidth="1"/>
    <col min="9195" max="9195" width="21.375" style="294" customWidth="1"/>
    <col min="9196" max="9197" width="0" style="294" hidden="1" customWidth="1"/>
    <col min="9198" max="9199" width="9.125" style="294" bestFit="1" customWidth="1"/>
    <col min="9200" max="9208" width="9" style="294"/>
    <col min="9209" max="9248" width="9.125" style="294" bestFit="1" customWidth="1"/>
    <col min="9249" max="9449" width="9" style="294"/>
    <col min="9450" max="9450" width="3.375" style="294" customWidth="1"/>
    <col min="9451" max="9451" width="21.375" style="294" customWidth="1"/>
    <col min="9452" max="9453" width="0" style="294" hidden="1" customWidth="1"/>
    <col min="9454" max="9455" width="9.125" style="294" bestFit="1" customWidth="1"/>
    <col min="9456" max="9464" width="9" style="294"/>
    <col min="9465" max="9504" width="9.125" style="294" bestFit="1" customWidth="1"/>
    <col min="9505" max="9705" width="9" style="294"/>
    <col min="9706" max="9706" width="3.375" style="294" customWidth="1"/>
    <col min="9707" max="9707" width="21.375" style="294" customWidth="1"/>
    <col min="9708" max="9709" width="0" style="294" hidden="1" customWidth="1"/>
    <col min="9710" max="9711" width="9.125" style="294" bestFit="1" customWidth="1"/>
    <col min="9712" max="9720" width="9" style="294"/>
    <col min="9721" max="9760" width="9.125" style="294" bestFit="1" customWidth="1"/>
    <col min="9761" max="9961" width="9" style="294"/>
    <col min="9962" max="9962" width="3.375" style="294" customWidth="1"/>
    <col min="9963" max="9963" width="21.375" style="294" customWidth="1"/>
    <col min="9964" max="9965" width="0" style="294" hidden="1" customWidth="1"/>
    <col min="9966" max="9967" width="9.125" style="294" bestFit="1" customWidth="1"/>
    <col min="9968" max="9976" width="9" style="294"/>
    <col min="9977" max="10016" width="9.125" style="294" bestFit="1" customWidth="1"/>
    <col min="10017" max="10217" width="9" style="294"/>
    <col min="10218" max="10218" width="3.375" style="294" customWidth="1"/>
    <col min="10219" max="10219" width="21.375" style="294" customWidth="1"/>
    <col min="10220" max="10221" width="0" style="294" hidden="1" customWidth="1"/>
    <col min="10222" max="10223" width="9.125" style="294" bestFit="1" customWidth="1"/>
    <col min="10224" max="10232" width="9" style="294"/>
    <col min="10233" max="10272" width="9.125" style="294" bestFit="1" customWidth="1"/>
    <col min="10273" max="10473" width="9" style="294"/>
    <col min="10474" max="10474" width="3.375" style="294" customWidth="1"/>
    <col min="10475" max="10475" width="21.375" style="294" customWidth="1"/>
    <col min="10476" max="10477" width="0" style="294" hidden="1" customWidth="1"/>
    <col min="10478" max="10479" width="9.125" style="294" bestFit="1" customWidth="1"/>
    <col min="10480" max="10488" width="9" style="294"/>
    <col min="10489" max="10528" width="9.125" style="294" bestFit="1" customWidth="1"/>
    <col min="10529" max="10729" width="9" style="294"/>
    <col min="10730" max="10730" width="3.375" style="294" customWidth="1"/>
    <col min="10731" max="10731" width="21.375" style="294" customWidth="1"/>
    <col min="10732" max="10733" width="0" style="294" hidden="1" customWidth="1"/>
    <col min="10734" max="10735" width="9.125" style="294" bestFit="1" customWidth="1"/>
    <col min="10736" max="10744" width="9" style="294"/>
    <col min="10745" max="10784" width="9.125" style="294" bestFit="1" customWidth="1"/>
    <col min="10785" max="10985" width="9" style="294"/>
    <col min="10986" max="10986" width="3.375" style="294" customWidth="1"/>
    <col min="10987" max="10987" width="21.375" style="294" customWidth="1"/>
    <col min="10988" max="10989" width="0" style="294" hidden="1" customWidth="1"/>
    <col min="10990" max="10991" width="9.125" style="294" bestFit="1" customWidth="1"/>
    <col min="10992" max="11000" width="9" style="294"/>
    <col min="11001" max="11040" width="9.125" style="294" bestFit="1" customWidth="1"/>
    <col min="11041" max="11241" width="9" style="294"/>
    <col min="11242" max="11242" width="3.375" style="294" customWidth="1"/>
    <col min="11243" max="11243" width="21.375" style="294" customWidth="1"/>
    <col min="11244" max="11245" width="0" style="294" hidden="1" customWidth="1"/>
    <col min="11246" max="11247" width="9.125" style="294" bestFit="1" customWidth="1"/>
    <col min="11248" max="11256" width="9" style="294"/>
    <col min="11257" max="11296" width="9.125" style="294" bestFit="1" customWidth="1"/>
    <col min="11297" max="11497" width="9" style="294"/>
    <col min="11498" max="11498" width="3.375" style="294" customWidth="1"/>
    <col min="11499" max="11499" width="21.375" style="294" customWidth="1"/>
    <col min="11500" max="11501" width="0" style="294" hidden="1" customWidth="1"/>
    <col min="11502" max="11503" width="9.125" style="294" bestFit="1" customWidth="1"/>
    <col min="11504" max="11512" width="9" style="294"/>
    <col min="11513" max="11552" width="9.125" style="294" bestFit="1" customWidth="1"/>
    <col min="11553" max="11753" width="9" style="294"/>
    <col min="11754" max="11754" width="3.375" style="294" customWidth="1"/>
    <col min="11755" max="11755" width="21.375" style="294" customWidth="1"/>
    <col min="11756" max="11757" width="0" style="294" hidden="1" customWidth="1"/>
    <col min="11758" max="11759" width="9.125" style="294" bestFit="1" customWidth="1"/>
    <col min="11760" max="11768" width="9" style="294"/>
    <col min="11769" max="11808" width="9.125" style="294" bestFit="1" customWidth="1"/>
    <col min="11809" max="12009" width="9" style="294"/>
    <col min="12010" max="12010" width="3.375" style="294" customWidth="1"/>
    <col min="12011" max="12011" width="21.375" style="294" customWidth="1"/>
    <col min="12012" max="12013" width="0" style="294" hidden="1" customWidth="1"/>
    <col min="12014" max="12015" width="9.125" style="294" bestFit="1" customWidth="1"/>
    <col min="12016" max="12024" width="9" style="294"/>
    <col min="12025" max="12064" width="9.125" style="294" bestFit="1" customWidth="1"/>
    <col min="12065" max="12265" width="9" style="294"/>
    <col min="12266" max="12266" width="3.375" style="294" customWidth="1"/>
    <col min="12267" max="12267" width="21.375" style="294" customWidth="1"/>
    <col min="12268" max="12269" width="0" style="294" hidden="1" customWidth="1"/>
    <col min="12270" max="12271" width="9.125" style="294" bestFit="1" customWidth="1"/>
    <col min="12272" max="12280" width="9" style="294"/>
    <col min="12281" max="12320" width="9.125" style="294" bestFit="1" customWidth="1"/>
    <col min="12321" max="12521" width="9" style="294"/>
    <col min="12522" max="12522" width="3.375" style="294" customWidth="1"/>
    <col min="12523" max="12523" width="21.375" style="294" customWidth="1"/>
    <col min="12524" max="12525" width="0" style="294" hidden="1" customWidth="1"/>
    <col min="12526" max="12527" width="9.125" style="294" bestFit="1" customWidth="1"/>
    <col min="12528" max="12536" width="9" style="294"/>
    <col min="12537" max="12576" width="9.125" style="294" bestFit="1" customWidth="1"/>
    <col min="12577" max="12777" width="9" style="294"/>
    <col min="12778" max="12778" width="3.375" style="294" customWidth="1"/>
    <col min="12779" max="12779" width="21.375" style="294" customWidth="1"/>
    <col min="12780" max="12781" width="0" style="294" hidden="1" customWidth="1"/>
    <col min="12782" max="12783" width="9.125" style="294" bestFit="1" customWidth="1"/>
    <col min="12784" max="12792" width="9" style="294"/>
    <col min="12793" max="12832" width="9.125" style="294" bestFit="1" customWidth="1"/>
    <col min="12833" max="13033" width="9" style="294"/>
    <col min="13034" max="13034" width="3.375" style="294" customWidth="1"/>
    <col min="13035" max="13035" width="21.375" style="294" customWidth="1"/>
    <col min="13036" max="13037" width="0" style="294" hidden="1" customWidth="1"/>
    <col min="13038" max="13039" width="9.125" style="294" bestFit="1" customWidth="1"/>
    <col min="13040" max="13048" width="9" style="294"/>
    <col min="13049" max="13088" width="9.125" style="294" bestFit="1" customWidth="1"/>
    <col min="13089" max="13289" width="9" style="294"/>
    <col min="13290" max="13290" width="3.375" style="294" customWidth="1"/>
    <col min="13291" max="13291" width="21.375" style="294" customWidth="1"/>
    <col min="13292" max="13293" width="0" style="294" hidden="1" customWidth="1"/>
    <col min="13294" max="13295" width="9.125" style="294" bestFit="1" customWidth="1"/>
    <col min="13296" max="13304" width="9" style="294"/>
    <col min="13305" max="13344" width="9.125" style="294" bestFit="1" customWidth="1"/>
    <col min="13345" max="13545" width="9" style="294"/>
    <col min="13546" max="13546" width="3.375" style="294" customWidth="1"/>
    <col min="13547" max="13547" width="21.375" style="294" customWidth="1"/>
    <col min="13548" max="13549" width="0" style="294" hidden="1" customWidth="1"/>
    <col min="13550" max="13551" width="9.125" style="294" bestFit="1" customWidth="1"/>
    <col min="13552" max="13560" width="9" style="294"/>
    <col min="13561" max="13600" width="9.125" style="294" bestFit="1" customWidth="1"/>
    <col min="13601" max="13801" width="9" style="294"/>
    <col min="13802" max="13802" width="3.375" style="294" customWidth="1"/>
    <col min="13803" max="13803" width="21.375" style="294" customWidth="1"/>
    <col min="13804" max="13805" width="0" style="294" hidden="1" customWidth="1"/>
    <col min="13806" max="13807" width="9.125" style="294" bestFit="1" customWidth="1"/>
    <col min="13808" max="13816" width="9" style="294"/>
    <col min="13817" max="13856" width="9.125" style="294" bestFit="1" customWidth="1"/>
    <col min="13857" max="14057" width="9" style="294"/>
    <col min="14058" max="14058" width="3.375" style="294" customWidth="1"/>
    <col min="14059" max="14059" width="21.375" style="294" customWidth="1"/>
    <col min="14060" max="14061" width="0" style="294" hidden="1" customWidth="1"/>
    <col min="14062" max="14063" width="9.125" style="294" bestFit="1" customWidth="1"/>
    <col min="14064" max="14072" width="9" style="294"/>
    <col min="14073" max="14112" width="9.125" style="294" bestFit="1" customWidth="1"/>
    <col min="14113" max="14313" width="9" style="294"/>
    <col min="14314" max="14314" width="3.375" style="294" customWidth="1"/>
    <col min="14315" max="14315" width="21.375" style="294" customWidth="1"/>
    <col min="14316" max="14317" width="0" style="294" hidden="1" customWidth="1"/>
    <col min="14318" max="14319" width="9.125" style="294" bestFit="1" customWidth="1"/>
    <col min="14320" max="14328" width="9" style="294"/>
    <col min="14329" max="14368" width="9.125" style="294" bestFit="1" customWidth="1"/>
    <col min="14369" max="14569" width="9" style="294"/>
    <col min="14570" max="14570" width="3.375" style="294" customWidth="1"/>
    <col min="14571" max="14571" width="21.375" style="294" customWidth="1"/>
    <col min="14572" max="14573" width="0" style="294" hidden="1" customWidth="1"/>
    <col min="14574" max="14575" width="9.125" style="294" bestFit="1" customWidth="1"/>
    <col min="14576" max="14584" width="9" style="294"/>
    <col min="14585" max="14624" width="9.125" style="294" bestFit="1" customWidth="1"/>
    <col min="14625" max="14825" width="9" style="294"/>
    <col min="14826" max="14826" width="3.375" style="294" customWidth="1"/>
    <col min="14827" max="14827" width="21.375" style="294" customWidth="1"/>
    <col min="14828" max="14829" width="0" style="294" hidden="1" customWidth="1"/>
    <col min="14830" max="14831" width="9.125" style="294" bestFit="1" customWidth="1"/>
    <col min="14832" max="14840" width="9" style="294"/>
    <col min="14841" max="14880" width="9.125" style="294" bestFit="1" customWidth="1"/>
    <col min="14881" max="15081" width="9" style="294"/>
    <col min="15082" max="15082" width="3.375" style="294" customWidth="1"/>
    <col min="15083" max="15083" width="21.375" style="294" customWidth="1"/>
    <col min="15084" max="15085" width="0" style="294" hidden="1" customWidth="1"/>
    <col min="15086" max="15087" width="9.125" style="294" bestFit="1" customWidth="1"/>
    <col min="15088" max="15096" width="9" style="294"/>
    <col min="15097" max="15136" width="9.125" style="294" bestFit="1" customWidth="1"/>
    <col min="15137" max="15337" width="9" style="294"/>
    <col min="15338" max="15338" width="3.375" style="294" customWidth="1"/>
    <col min="15339" max="15339" width="21.375" style="294" customWidth="1"/>
    <col min="15340" max="15341" width="0" style="294" hidden="1" customWidth="1"/>
    <col min="15342" max="15343" width="9.125" style="294" bestFit="1" customWidth="1"/>
    <col min="15344" max="15352" width="9" style="294"/>
    <col min="15353" max="15392" width="9.125" style="294" bestFit="1" customWidth="1"/>
    <col min="15393" max="15593" width="9" style="294"/>
    <col min="15594" max="15594" width="3.375" style="294" customWidth="1"/>
    <col min="15595" max="15595" width="21.375" style="294" customWidth="1"/>
    <col min="15596" max="15597" width="0" style="294" hidden="1" customWidth="1"/>
    <col min="15598" max="15599" width="9.125" style="294" bestFit="1" customWidth="1"/>
    <col min="15600" max="15608" width="9" style="294"/>
    <col min="15609" max="15648" width="9.125" style="294" bestFit="1" customWidth="1"/>
    <col min="15649" max="15849" width="9" style="294"/>
    <col min="15850" max="15850" width="3.375" style="294" customWidth="1"/>
    <col min="15851" max="15851" width="21.375" style="294" customWidth="1"/>
    <col min="15852" max="15853" width="0" style="294" hidden="1" customWidth="1"/>
    <col min="15854" max="15855" width="9.125" style="294" bestFit="1" customWidth="1"/>
    <col min="15856" max="15864" width="9" style="294"/>
    <col min="15865" max="15904" width="9.125" style="294" bestFit="1" customWidth="1"/>
    <col min="15905" max="16105" width="9" style="294"/>
    <col min="16106" max="16106" width="3.375" style="294" customWidth="1"/>
    <col min="16107" max="16107" width="21.375" style="294" customWidth="1"/>
    <col min="16108" max="16109" width="0" style="294" hidden="1" customWidth="1"/>
    <col min="16110" max="16111" width="9.125" style="294" bestFit="1" customWidth="1"/>
    <col min="16112" max="16120" width="9" style="294"/>
    <col min="16121" max="16160" width="9.125" style="294" bestFit="1" customWidth="1"/>
    <col min="16161" max="16384" width="9" style="294"/>
  </cols>
  <sheetData>
    <row r="1" spans="1:45" x14ac:dyDescent="0.15">
      <c r="A1" s="290" t="s">
        <v>482</v>
      </c>
      <c r="B1" s="291"/>
      <c r="C1" s="292"/>
      <c r="D1" s="292"/>
      <c r="E1" s="293">
        <v>45093</v>
      </c>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row>
    <row r="2" spans="1:45" x14ac:dyDescent="0.15">
      <c r="A2" s="291" t="s">
        <v>175</v>
      </c>
      <c r="B2" s="291" t="s">
        <v>347</v>
      </c>
      <c r="C2" s="292"/>
      <c r="D2" s="292"/>
      <c r="E2" s="292" t="s">
        <v>175</v>
      </c>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c r="AM2" s="292"/>
      <c r="AN2" s="292"/>
      <c r="AO2" s="292"/>
      <c r="AP2" s="292"/>
      <c r="AQ2" s="292" t="s">
        <v>483</v>
      </c>
      <c r="AR2" s="292"/>
    </row>
    <row r="3" spans="1:45" x14ac:dyDescent="0.15">
      <c r="A3" s="513" t="s">
        <v>484</v>
      </c>
      <c r="B3" s="514"/>
      <c r="C3" s="295" t="s">
        <v>485</v>
      </c>
      <c r="D3" s="296" t="s">
        <v>130</v>
      </c>
      <c r="E3" s="413" t="s">
        <v>486</v>
      </c>
      <c r="F3" s="296" t="s">
        <v>487</v>
      </c>
      <c r="G3" s="298" t="s">
        <v>488</v>
      </c>
      <c r="H3" s="297" t="s">
        <v>489</v>
      </c>
      <c r="I3" s="297" t="s">
        <v>490</v>
      </c>
      <c r="J3" s="296" t="s">
        <v>491</v>
      </c>
      <c r="K3" s="298" t="s">
        <v>492</v>
      </c>
      <c r="L3" s="413" t="s">
        <v>493</v>
      </c>
      <c r="M3" s="297" t="s">
        <v>494</v>
      </c>
      <c r="N3" s="415" t="s">
        <v>495</v>
      </c>
      <c r="O3" s="417" t="s">
        <v>496</v>
      </c>
      <c r="P3" s="296" t="s">
        <v>497</v>
      </c>
      <c r="Q3" s="298" t="s">
        <v>498</v>
      </c>
      <c r="R3" s="297" t="s">
        <v>499</v>
      </c>
      <c r="S3" s="413" t="s">
        <v>500</v>
      </c>
      <c r="T3" s="296" t="s">
        <v>501</v>
      </c>
      <c r="U3" s="298" t="s">
        <v>502</v>
      </c>
      <c r="V3" s="297" t="s">
        <v>503</v>
      </c>
      <c r="W3" s="413" t="s">
        <v>504</v>
      </c>
      <c r="X3" s="296" t="s">
        <v>505</v>
      </c>
      <c r="Y3" s="298" t="s">
        <v>506</v>
      </c>
      <c r="Z3" s="297" t="s">
        <v>507</v>
      </c>
      <c r="AA3" s="297" t="s">
        <v>508</v>
      </c>
      <c r="AB3" s="296" t="s">
        <v>509</v>
      </c>
      <c r="AC3" s="298" t="s">
        <v>510</v>
      </c>
      <c r="AD3" s="413" t="s">
        <v>511</v>
      </c>
      <c r="AE3" s="297" t="s">
        <v>512</v>
      </c>
      <c r="AF3" s="415" t="s">
        <v>513</v>
      </c>
      <c r="AG3" s="298" t="s">
        <v>514</v>
      </c>
      <c r="AH3" s="297" t="s">
        <v>515</v>
      </c>
      <c r="AI3" s="413" t="s">
        <v>516</v>
      </c>
      <c r="AJ3" s="415" t="s">
        <v>517</v>
      </c>
      <c r="AK3" s="417" t="s">
        <v>518</v>
      </c>
      <c r="AL3" s="413" t="s">
        <v>519</v>
      </c>
      <c r="AM3" s="413" t="s">
        <v>520</v>
      </c>
      <c r="AN3" s="415" t="s">
        <v>521</v>
      </c>
      <c r="AO3" s="417" t="s">
        <v>522</v>
      </c>
      <c r="AP3" s="413" t="s">
        <v>523</v>
      </c>
      <c r="AQ3" s="297" t="s">
        <v>524</v>
      </c>
      <c r="AR3" s="299" t="s">
        <v>525</v>
      </c>
      <c r="AS3" s="420" t="s">
        <v>601</v>
      </c>
    </row>
    <row r="4" spans="1:45" x14ac:dyDescent="0.15">
      <c r="A4" s="300"/>
      <c r="B4" s="301"/>
      <c r="C4" s="302" t="s">
        <v>526</v>
      </c>
      <c r="D4" s="303" t="s">
        <v>526</v>
      </c>
      <c r="E4" s="414" t="s">
        <v>526</v>
      </c>
      <c r="F4" s="303" t="s">
        <v>526</v>
      </c>
      <c r="G4" s="305" t="s">
        <v>526</v>
      </c>
      <c r="H4" s="304" t="s">
        <v>526</v>
      </c>
      <c r="I4" s="304" t="s">
        <v>526</v>
      </c>
      <c r="J4" s="303" t="s">
        <v>526</v>
      </c>
      <c r="K4" s="305" t="s">
        <v>526</v>
      </c>
      <c r="L4" s="414" t="s">
        <v>526</v>
      </c>
      <c r="M4" s="304" t="s">
        <v>526</v>
      </c>
      <c r="N4" s="416" t="s">
        <v>526</v>
      </c>
      <c r="O4" s="418" t="s">
        <v>526</v>
      </c>
      <c r="P4" s="303" t="s">
        <v>526</v>
      </c>
      <c r="Q4" s="305" t="s">
        <v>526</v>
      </c>
      <c r="R4" s="304" t="s">
        <v>526</v>
      </c>
      <c r="S4" s="414" t="s">
        <v>526</v>
      </c>
      <c r="T4" s="303" t="s">
        <v>526</v>
      </c>
      <c r="U4" s="305" t="s">
        <v>526</v>
      </c>
      <c r="V4" s="304" t="s">
        <v>526</v>
      </c>
      <c r="W4" s="414" t="s">
        <v>526</v>
      </c>
      <c r="X4" s="303" t="s">
        <v>526</v>
      </c>
      <c r="Y4" s="305" t="s">
        <v>526</v>
      </c>
      <c r="Z4" s="304" t="s">
        <v>526</v>
      </c>
      <c r="AA4" s="304" t="s">
        <v>526</v>
      </c>
      <c r="AB4" s="303" t="s">
        <v>526</v>
      </c>
      <c r="AC4" s="305" t="s">
        <v>526</v>
      </c>
      <c r="AD4" s="414" t="s">
        <v>526</v>
      </c>
      <c r="AE4" s="304" t="s">
        <v>526</v>
      </c>
      <c r="AF4" s="416" t="s">
        <v>526</v>
      </c>
      <c r="AG4" s="305" t="s">
        <v>526</v>
      </c>
      <c r="AH4" s="304" t="s">
        <v>526</v>
      </c>
      <c r="AI4" s="414" t="s">
        <v>526</v>
      </c>
      <c r="AJ4" s="416" t="s">
        <v>526</v>
      </c>
      <c r="AK4" s="418" t="s">
        <v>526</v>
      </c>
      <c r="AL4" s="414" t="s">
        <v>526</v>
      </c>
      <c r="AM4" s="414" t="s">
        <v>526</v>
      </c>
      <c r="AN4" s="416" t="s">
        <v>526</v>
      </c>
      <c r="AO4" s="418" t="s">
        <v>526</v>
      </c>
      <c r="AP4" s="414" t="s">
        <v>526</v>
      </c>
      <c r="AQ4" s="304" t="s">
        <v>526</v>
      </c>
      <c r="AR4" s="306" t="s">
        <v>526</v>
      </c>
      <c r="AS4" s="421" t="s">
        <v>602</v>
      </c>
    </row>
    <row r="5" spans="1:45" x14ac:dyDescent="0.15">
      <c r="A5" s="307" t="s">
        <v>261</v>
      </c>
      <c r="B5" s="308" t="s">
        <v>527</v>
      </c>
      <c r="C5" s="309">
        <v>52217</v>
      </c>
      <c r="D5" s="310">
        <v>5496</v>
      </c>
      <c r="E5" s="311">
        <v>2250</v>
      </c>
      <c r="F5" s="310">
        <v>682</v>
      </c>
      <c r="G5" s="312">
        <v>797</v>
      </c>
      <c r="H5" s="311">
        <v>732</v>
      </c>
      <c r="I5" s="311">
        <v>2451</v>
      </c>
      <c r="J5" s="310">
        <v>105</v>
      </c>
      <c r="K5" s="312">
        <v>727</v>
      </c>
      <c r="L5" s="311">
        <v>204</v>
      </c>
      <c r="M5" s="311">
        <v>2710</v>
      </c>
      <c r="N5" s="310">
        <v>1090</v>
      </c>
      <c r="O5" s="312">
        <v>495</v>
      </c>
      <c r="P5" s="310">
        <v>383</v>
      </c>
      <c r="Q5" s="312">
        <v>1109</v>
      </c>
      <c r="R5" s="311">
        <v>1919</v>
      </c>
      <c r="S5" s="311">
        <v>215</v>
      </c>
      <c r="T5" s="310">
        <v>567</v>
      </c>
      <c r="U5" s="312">
        <v>811</v>
      </c>
      <c r="V5" s="311">
        <v>1485</v>
      </c>
      <c r="W5" s="311">
        <v>1074</v>
      </c>
      <c r="X5" s="310">
        <v>3000</v>
      </c>
      <c r="Y5" s="312">
        <v>1075</v>
      </c>
      <c r="Z5" s="311">
        <v>3053</v>
      </c>
      <c r="AA5" s="311">
        <v>6898</v>
      </c>
      <c r="AB5" s="310">
        <v>942</v>
      </c>
      <c r="AC5" s="312">
        <v>2553</v>
      </c>
      <c r="AD5" s="311">
        <v>732</v>
      </c>
      <c r="AE5" s="311">
        <v>1117</v>
      </c>
      <c r="AF5" s="310">
        <v>1098</v>
      </c>
      <c r="AG5" s="312">
        <v>487</v>
      </c>
      <c r="AH5" s="311">
        <v>417</v>
      </c>
      <c r="AI5" s="311">
        <v>845</v>
      </c>
      <c r="AJ5" s="310">
        <v>71</v>
      </c>
      <c r="AK5" s="312">
        <v>215</v>
      </c>
      <c r="AL5" s="311">
        <v>313</v>
      </c>
      <c r="AM5" s="311">
        <v>227</v>
      </c>
      <c r="AN5" s="310">
        <v>215</v>
      </c>
      <c r="AO5" s="312">
        <v>383</v>
      </c>
      <c r="AP5" s="311">
        <v>852</v>
      </c>
      <c r="AQ5" s="311">
        <v>933</v>
      </c>
      <c r="AR5" s="313">
        <v>1116</v>
      </c>
      <c r="AS5" s="422">
        <f>E5+L5+N5+O5+S5+W5+AD5+AF5+SUM(AI5:AP5)</f>
        <v>10279</v>
      </c>
    </row>
    <row r="6" spans="1:45" x14ac:dyDescent="0.15">
      <c r="A6" s="307" t="s">
        <v>217</v>
      </c>
      <c r="B6" s="308" t="s">
        <v>440</v>
      </c>
      <c r="C6" s="309">
        <v>1559</v>
      </c>
      <c r="D6" s="310">
        <f t="shared" ref="D6:D40" si="0">C6-SUM(E6:AR6)</f>
        <v>89</v>
      </c>
      <c r="E6" s="311">
        <v>98</v>
      </c>
      <c r="F6" s="310">
        <v>2</v>
      </c>
      <c r="G6" s="312">
        <v>25</v>
      </c>
      <c r="H6" s="311">
        <v>8</v>
      </c>
      <c r="I6" s="311">
        <v>15</v>
      </c>
      <c r="J6" s="310">
        <v>0</v>
      </c>
      <c r="K6" s="312">
        <v>5</v>
      </c>
      <c r="L6" s="311">
        <v>9</v>
      </c>
      <c r="M6" s="311">
        <v>123</v>
      </c>
      <c r="N6" s="310">
        <v>0</v>
      </c>
      <c r="O6" s="312">
        <v>0</v>
      </c>
      <c r="P6" s="310">
        <v>21</v>
      </c>
      <c r="Q6" s="312">
        <v>6</v>
      </c>
      <c r="R6" s="311">
        <v>0</v>
      </c>
      <c r="S6" s="311">
        <v>0</v>
      </c>
      <c r="T6" s="310">
        <v>0</v>
      </c>
      <c r="U6" s="312">
        <v>1</v>
      </c>
      <c r="V6" s="311">
        <v>9</v>
      </c>
      <c r="W6" s="311">
        <v>2</v>
      </c>
      <c r="X6" s="310">
        <v>46</v>
      </c>
      <c r="Y6" s="312">
        <v>124</v>
      </c>
      <c r="Z6" s="311">
        <v>145</v>
      </c>
      <c r="AA6" s="311">
        <v>13</v>
      </c>
      <c r="AB6" s="310">
        <v>123</v>
      </c>
      <c r="AC6" s="312">
        <v>1</v>
      </c>
      <c r="AD6" s="311">
        <v>317</v>
      </c>
      <c r="AE6" s="311">
        <v>2</v>
      </c>
      <c r="AF6" s="310">
        <v>18</v>
      </c>
      <c r="AG6" s="312">
        <v>8</v>
      </c>
      <c r="AH6" s="311">
        <v>92</v>
      </c>
      <c r="AI6" s="311">
        <v>1</v>
      </c>
      <c r="AJ6" s="310">
        <v>0</v>
      </c>
      <c r="AK6" s="312">
        <v>15</v>
      </c>
      <c r="AL6" s="311">
        <v>18</v>
      </c>
      <c r="AM6" s="311">
        <v>78</v>
      </c>
      <c r="AN6" s="310">
        <v>0</v>
      </c>
      <c r="AO6" s="312">
        <v>11</v>
      </c>
      <c r="AP6" s="311">
        <v>25</v>
      </c>
      <c r="AQ6" s="311">
        <v>81</v>
      </c>
      <c r="AR6" s="313">
        <v>28</v>
      </c>
      <c r="AS6" s="422">
        <f t="shared" ref="AS6:AS43" si="1">E6+L6+N6+O6+S6+W6+AD6+AF6+SUM(AI6:AP6)</f>
        <v>592</v>
      </c>
    </row>
    <row r="7" spans="1:45" x14ac:dyDescent="0.15">
      <c r="A7" s="307" t="s">
        <v>218</v>
      </c>
      <c r="B7" s="308" t="s">
        <v>247</v>
      </c>
      <c r="C7" s="309">
        <v>4484</v>
      </c>
      <c r="D7" s="310">
        <f t="shared" si="0"/>
        <v>226</v>
      </c>
      <c r="E7" s="311">
        <v>564</v>
      </c>
      <c r="F7" s="310">
        <v>1</v>
      </c>
      <c r="G7" s="312">
        <v>563</v>
      </c>
      <c r="H7" s="311">
        <v>0</v>
      </c>
      <c r="I7" s="311">
        <v>381</v>
      </c>
      <c r="J7" s="310">
        <v>9</v>
      </c>
      <c r="K7" s="312">
        <v>0</v>
      </c>
      <c r="L7" s="311">
        <v>88</v>
      </c>
      <c r="M7" s="311">
        <v>162</v>
      </c>
      <c r="N7" s="310">
        <v>24</v>
      </c>
      <c r="O7" s="312">
        <v>106</v>
      </c>
      <c r="P7" s="310">
        <v>0</v>
      </c>
      <c r="Q7" s="312">
        <v>0</v>
      </c>
      <c r="R7" s="311">
        <v>1</v>
      </c>
      <c r="S7" s="311">
        <v>46</v>
      </c>
      <c r="T7" s="310">
        <v>1</v>
      </c>
      <c r="U7" s="312">
        <v>0</v>
      </c>
      <c r="V7" s="311">
        <v>0</v>
      </c>
      <c r="W7" s="311">
        <v>0</v>
      </c>
      <c r="X7" s="310">
        <v>0</v>
      </c>
      <c r="Y7" s="312">
        <v>2</v>
      </c>
      <c r="Z7" s="311">
        <v>1</v>
      </c>
      <c r="AA7" s="311">
        <v>443</v>
      </c>
      <c r="AB7" s="310">
        <v>6</v>
      </c>
      <c r="AC7" s="312">
        <v>1108</v>
      </c>
      <c r="AD7" s="311">
        <v>9</v>
      </c>
      <c r="AE7" s="311">
        <v>0</v>
      </c>
      <c r="AF7" s="310">
        <v>149</v>
      </c>
      <c r="AG7" s="312">
        <v>0</v>
      </c>
      <c r="AH7" s="311">
        <v>0</v>
      </c>
      <c r="AI7" s="311">
        <v>0</v>
      </c>
      <c r="AJ7" s="310">
        <v>14</v>
      </c>
      <c r="AK7" s="312">
        <v>0</v>
      </c>
      <c r="AL7" s="311">
        <v>0</v>
      </c>
      <c r="AM7" s="311">
        <v>0</v>
      </c>
      <c r="AN7" s="310">
        <v>0</v>
      </c>
      <c r="AO7" s="312">
        <v>1</v>
      </c>
      <c r="AP7" s="311">
        <v>0</v>
      </c>
      <c r="AQ7" s="311">
        <v>352</v>
      </c>
      <c r="AR7" s="313">
        <v>227</v>
      </c>
      <c r="AS7" s="422">
        <f t="shared" si="1"/>
        <v>1001</v>
      </c>
    </row>
    <row r="8" spans="1:45" x14ac:dyDescent="0.15">
      <c r="A8" s="307" t="s">
        <v>219</v>
      </c>
      <c r="B8" s="308" t="s">
        <v>27</v>
      </c>
      <c r="C8" s="309">
        <v>420</v>
      </c>
      <c r="D8" s="310">
        <f t="shared" si="0"/>
        <v>30</v>
      </c>
      <c r="E8" s="311">
        <v>119</v>
      </c>
      <c r="F8" s="310">
        <v>21</v>
      </c>
      <c r="G8" s="312">
        <v>5</v>
      </c>
      <c r="H8" s="311">
        <v>5</v>
      </c>
      <c r="I8" s="311">
        <v>13</v>
      </c>
      <c r="J8" s="310">
        <v>0</v>
      </c>
      <c r="K8" s="312">
        <v>0</v>
      </c>
      <c r="L8" s="311">
        <v>9</v>
      </c>
      <c r="M8" s="311">
        <v>12</v>
      </c>
      <c r="N8" s="310">
        <v>9</v>
      </c>
      <c r="O8" s="312">
        <v>22</v>
      </c>
      <c r="P8" s="310">
        <v>1</v>
      </c>
      <c r="Q8" s="312">
        <v>8</v>
      </c>
      <c r="R8" s="311">
        <v>0</v>
      </c>
      <c r="S8" s="311">
        <v>13</v>
      </c>
      <c r="T8" s="310">
        <v>0</v>
      </c>
      <c r="U8" s="312">
        <v>5</v>
      </c>
      <c r="V8" s="311">
        <v>1</v>
      </c>
      <c r="W8" s="311">
        <v>8</v>
      </c>
      <c r="X8" s="310">
        <v>1</v>
      </c>
      <c r="Y8" s="312">
        <v>32</v>
      </c>
      <c r="Z8" s="311">
        <v>11</v>
      </c>
      <c r="AA8" s="311">
        <v>4</v>
      </c>
      <c r="AB8" s="310">
        <v>8</v>
      </c>
      <c r="AC8" s="312">
        <v>1</v>
      </c>
      <c r="AD8" s="311">
        <v>1</v>
      </c>
      <c r="AE8" s="311">
        <v>43</v>
      </c>
      <c r="AF8" s="310">
        <v>7</v>
      </c>
      <c r="AG8" s="312">
        <v>0</v>
      </c>
      <c r="AH8" s="311">
        <v>1</v>
      </c>
      <c r="AI8" s="311">
        <v>0</v>
      </c>
      <c r="AJ8" s="310">
        <v>1</v>
      </c>
      <c r="AK8" s="312">
        <v>0</v>
      </c>
      <c r="AL8" s="311">
        <v>0</v>
      </c>
      <c r="AM8" s="311">
        <v>15</v>
      </c>
      <c r="AN8" s="310">
        <v>0</v>
      </c>
      <c r="AO8" s="312">
        <v>1</v>
      </c>
      <c r="AP8" s="311">
        <v>5</v>
      </c>
      <c r="AQ8" s="311">
        <v>7</v>
      </c>
      <c r="AR8" s="313">
        <v>1</v>
      </c>
      <c r="AS8" s="422">
        <f t="shared" si="1"/>
        <v>210</v>
      </c>
    </row>
    <row r="9" spans="1:45" x14ac:dyDescent="0.15">
      <c r="A9" s="307" t="s">
        <v>220</v>
      </c>
      <c r="B9" s="308" t="s">
        <v>188</v>
      </c>
      <c r="C9" s="309">
        <v>71746</v>
      </c>
      <c r="D9" s="310">
        <f t="shared" si="0"/>
        <v>20579</v>
      </c>
      <c r="E9" s="311">
        <v>6310</v>
      </c>
      <c r="F9" s="310">
        <v>2289</v>
      </c>
      <c r="G9" s="312">
        <v>2199</v>
      </c>
      <c r="H9" s="311">
        <v>6105</v>
      </c>
      <c r="I9" s="311">
        <v>191</v>
      </c>
      <c r="J9" s="310">
        <v>219</v>
      </c>
      <c r="K9" s="312">
        <v>4036</v>
      </c>
      <c r="L9" s="311">
        <v>481</v>
      </c>
      <c r="M9" s="311">
        <v>1014</v>
      </c>
      <c r="N9" s="310">
        <v>3971</v>
      </c>
      <c r="O9" s="312">
        <v>229</v>
      </c>
      <c r="P9" s="310">
        <v>168</v>
      </c>
      <c r="Q9" s="312">
        <v>1782</v>
      </c>
      <c r="R9" s="311">
        <v>1571</v>
      </c>
      <c r="S9" s="311">
        <v>1055</v>
      </c>
      <c r="T9" s="310">
        <v>226</v>
      </c>
      <c r="U9" s="312">
        <v>2431</v>
      </c>
      <c r="V9" s="311">
        <v>1192</v>
      </c>
      <c r="W9" s="311">
        <v>680</v>
      </c>
      <c r="X9" s="310">
        <v>567</v>
      </c>
      <c r="Y9" s="312">
        <v>238</v>
      </c>
      <c r="Z9" s="311">
        <v>1199</v>
      </c>
      <c r="AA9" s="311">
        <v>893</v>
      </c>
      <c r="AB9" s="310">
        <v>606</v>
      </c>
      <c r="AC9" s="312">
        <v>1022</v>
      </c>
      <c r="AD9" s="311">
        <v>2015</v>
      </c>
      <c r="AE9" s="311">
        <v>749</v>
      </c>
      <c r="AF9" s="310">
        <v>3055</v>
      </c>
      <c r="AG9" s="312">
        <v>24</v>
      </c>
      <c r="AH9" s="311">
        <v>341</v>
      </c>
      <c r="AI9" s="311">
        <v>1803</v>
      </c>
      <c r="AJ9" s="310">
        <v>22</v>
      </c>
      <c r="AK9" s="312">
        <v>22</v>
      </c>
      <c r="AL9" s="311">
        <v>202</v>
      </c>
      <c r="AM9" s="311">
        <v>292</v>
      </c>
      <c r="AN9" s="310">
        <v>223</v>
      </c>
      <c r="AO9" s="312">
        <v>187</v>
      </c>
      <c r="AP9" s="311">
        <v>188</v>
      </c>
      <c r="AQ9" s="311">
        <v>870</v>
      </c>
      <c r="AR9" s="313">
        <v>500</v>
      </c>
      <c r="AS9" s="422">
        <f t="shared" si="1"/>
        <v>20735</v>
      </c>
    </row>
    <row r="10" spans="1:45" x14ac:dyDescent="0.15">
      <c r="A10" s="307" t="s">
        <v>221</v>
      </c>
      <c r="B10" s="308" t="s">
        <v>28</v>
      </c>
      <c r="C10" s="309">
        <v>13333</v>
      </c>
      <c r="D10" s="310">
        <f t="shared" si="0"/>
        <v>767</v>
      </c>
      <c r="E10" s="311">
        <v>1941</v>
      </c>
      <c r="F10" s="310">
        <v>351</v>
      </c>
      <c r="G10" s="312">
        <v>89</v>
      </c>
      <c r="H10" s="311">
        <v>324</v>
      </c>
      <c r="I10" s="311">
        <v>198</v>
      </c>
      <c r="J10" s="310">
        <v>69</v>
      </c>
      <c r="K10" s="312">
        <v>399</v>
      </c>
      <c r="L10" s="311">
        <v>43</v>
      </c>
      <c r="M10" s="311">
        <v>448</v>
      </c>
      <c r="N10" s="310">
        <v>1408</v>
      </c>
      <c r="O10" s="312">
        <v>325</v>
      </c>
      <c r="P10" s="310">
        <v>1799</v>
      </c>
      <c r="Q10" s="312">
        <v>284</v>
      </c>
      <c r="R10" s="311">
        <v>151</v>
      </c>
      <c r="S10" s="311">
        <v>217</v>
      </c>
      <c r="T10" s="310">
        <v>81</v>
      </c>
      <c r="U10" s="312">
        <v>423</v>
      </c>
      <c r="V10" s="311">
        <v>49</v>
      </c>
      <c r="W10" s="311">
        <v>319</v>
      </c>
      <c r="X10" s="310">
        <v>91</v>
      </c>
      <c r="Y10" s="312">
        <v>157</v>
      </c>
      <c r="Z10" s="311">
        <v>581</v>
      </c>
      <c r="AA10" s="311">
        <v>88</v>
      </c>
      <c r="AB10" s="310">
        <v>368</v>
      </c>
      <c r="AC10" s="312">
        <v>75</v>
      </c>
      <c r="AD10" s="311">
        <v>161</v>
      </c>
      <c r="AE10" s="311">
        <v>270</v>
      </c>
      <c r="AF10" s="310">
        <v>192</v>
      </c>
      <c r="AG10" s="312">
        <v>0</v>
      </c>
      <c r="AH10" s="311">
        <v>974</v>
      </c>
      <c r="AI10" s="311">
        <v>81</v>
      </c>
      <c r="AJ10" s="310">
        <v>144</v>
      </c>
      <c r="AK10" s="312">
        <v>66</v>
      </c>
      <c r="AL10" s="311">
        <v>58</v>
      </c>
      <c r="AM10" s="311">
        <v>43</v>
      </c>
      <c r="AN10" s="310">
        <v>20</v>
      </c>
      <c r="AO10" s="312">
        <v>13</v>
      </c>
      <c r="AP10" s="311">
        <v>73</v>
      </c>
      <c r="AQ10" s="311">
        <v>145</v>
      </c>
      <c r="AR10" s="313">
        <v>48</v>
      </c>
      <c r="AS10" s="422">
        <f t="shared" si="1"/>
        <v>5104</v>
      </c>
    </row>
    <row r="11" spans="1:45" x14ac:dyDescent="0.15">
      <c r="A11" s="307" t="s">
        <v>222</v>
      </c>
      <c r="B11" s="308" t="s">
        <v>265</v>
      </c>
      <c r="C11" s="309">
        <v>15830</v>
      </c>
      <c r="D11" s="310">
        <f t="shared" si="0"/>
        <v>1747</v>
      </c>
      <c r="E11" s="311">
        <v>1704</v>
      </c>
      <c r="F11" s="310">
        <v>1404</v>
      </c>
      <c r="G11" s="312">
        <v>650</v>
      </c>
      <c r="H11" s="311">
        <v>317</v>
      </c>
      <c r="I11" s="311">
        <v>80</v>
      </c>
      <c r="J11" s="310">
        <v>14</v>
      </c>
      <c r="K11" s="312">
        <v>837</v>
      </c>
      <c r="L11" s="311">
        <v>69</v>
      </c>
      <c r="M11" s="311">
        <v>477</v>
      </c>
      <c r="N11" s="310">
        <v>571</v>
      </c>
      <c r="O11" s="312">
        <v>100</v>
      </c>
      <c r="P11" s="310">
        <v>142</v>
      </c>
      <c r="Q11" s="312">
        <v>49</v>
      </c>
      <c r="R11" s="311">
        <v>518</v>
      </c>
      <c r="S11" s="311">
        <v>621</v>
      </c>
      <c r="T11" s="310">
        <v>86</v>
      </c>
      <c r="U11" s="312">
        <v>540</v>
      </c>
      <c r="V11" s="311">
        <v>375</v>
      </c>
      <c r="W11" s="311">
        <v>762</v>
      </c>
      <c r="X11" s="310">
        <v>262</v>
      </c>
      <c r="Y11" s="312">
        <v>91</v>
      </c>
      <c r="Z11" s="311">
        <v>1234</v>
      </c>
      <c r="AA11" s="311">
        <v>113</v>
      </c>
      <c r="AB11" s="310">
        <v>108</v>
      </c>
      <c r="AC11" s="312">
        <v>27</v>
      </c>
      <c r="AD11" s="311">
        <v>619</v>
      </c>
      <c r="AE11" s="311">
        <v>651</v>
      </c>
      <c r="AF11" s="310">
        <v>610</v>
      </c>
      <c r="AG11" s="312">
        <v>10</v>
      </c>
      <c r="AH11" s="311">
        <v>114</v>
      </c>
      <c r="AI11" s="311">
        <v>242</v>
      </c>
      <c r="AJ11" s="310">
        <v>61</v>
      </c>
      <c r="AK11" s="312">
        <v>60</v>
      </c>
      <c r="AL11" s="311">
        <v>236</v>
      </c>
      <c r="AM11" s="311">
        <v>143</v>
      </c>
      <c r="AN11" s="310">
        <v>73</v>
      </c>
      <c r="AO11" s="312">
        <v>41</v>
      </c>
      <c r="AP11" s="311">
        <v>47</v>
      </c>
      <c r="AQ11" s="311">
        <v>16</v>
      </c>
      <c r="AR11" s="313">
        <v>9</v>
      </c>
      <c r="AS11" s="422">
        <f t="shared" si="1"/>
        <v>5959</v>
      </c>
    </row>
    <row r="12" spans="1:45" x14ac:dyDescent="0.15">
      <c r="A12" s="307" t="s">
        <v>223</v>
      </c>
      <c r="B12" s="308" t="s">
        <v>29</v>
      </c>
      <c r="C12" s="309">
        <v>27385</v>
      </c>
      <c r="D12" s="310">
        <f t="shared" si="0"/>
        <v>3721</v>
      </c>
      <c r="E12" s="311">
        <v>4289</v>
      </c>
      <c r="F12" s="310">
        <v>4057</v>
      </c>
      <c r="G12" s="312">
        <v>726</v>
      </c>
      <c r="H12" s="311">
        <v>844</v>
      </c>
      <c r="I12" s="311">
        <v>68</v>
      </c>
      <c r="J12" s="310">
        <v>237</v>
      </c>
      <c r="K12" s="312">
        <v>948</v>
      </c>
      <c r="L12" s="311">
        <v>140</v>
      </c>
      <c r="M12" s="311">
        <v>164</v>
      </c>
      <c r="N12" s="310">
        <v>618</v>
      </c>
      <c r="O12" s="312">
        <v>1941</v>
      </c>
      <c r="P12" s="310">
        <v>12</v>
      </c>
      <c r="Q12" s="312">
        <v>76</v>
      </c>
      <c r="R12" s="311">
        <v>369</v>
      </c>
      <c r="S12" s="311">
        <v>1815</v>
      </c>
      <c r="T12" s="310">
        <v>165</v>
      </c>
      <c r="U12" s="312">
        <v>611</v>
      </c>
      <c r="V12" s="311">
        <v>1519</v>
      </c>
      <c r="W12" s="311">
        <v>62</v>
      </c>
      <c r="X12" s="310">
        <v>492</v>
      </c>
      <c r="Y12" s="312">
        <v>101</v>
      </c>
      <c r="Z12" s="311">
        <v>792</v>
      </c>
      <c r="AA12" s="311">
        <v>0</v>
      </c>
      <c r="AB12" s="310">
        <v>125</v>
      </c>
      <c r="AC12" s="312">
        <v>111</v>
      </c>
      <c r="AD12" s="311">
        <v>39</v>
      </c>
      <c r="AE12" s="311">
        <v>596</v>
      </c>
      <c r="AF12" s="310">
        <v>931</v>
      </c>
      <c r="AG12" s="312">
        <v>56</v>
      </c>
      <c r="AH12" s="311">
        <v>3</v>
      </c>
      <c r="AI12" s="311">
        <v>135</v>
      </c>
      <c r="AJ12" s="310">
        <v>816</v>
      </c>
      <c r="AK12" s="312">
        <v>60</v>
      </c>
      <c r="AL12" s="311">
        <v>673</v>
      </c>
      <c r="AM12" s="311">
        <v>21</v>
      </c>
      <c r="AN12" s="310">
        <v>0</v>
      </c>
      <c r="AO12" s="312">
        <v>51</v>
      </c>
      <c r="AP12" s="311">
        <v>1</v>
      </c>
      <c r="AQ12" s="311">
        <v>0</v>
      </c>
      <c r="AR12" s="313">
        <v>0</v>
      </c>
      <c r="AS12" s="422">
        <f t="shared" si="1"/>
        <v>11592</v>
      </c>
    </row>
    <row r="13" spans="1:45" x14ac:dyDescent="0.15">
      <c r="A13" s="307" t="s">
        <v>224</v>
      </c>
      <c r="B13" s="308" t="s">
        <v>30</v>
      </c>
      <c r="C13" s="309">
        <v>1491</v>
      </c>
      <c r="D13" s="310">
        <f t="shared" si="0"/>
        <v>382</v>
      </c>
      <c r="E13" s="311">
        <v>83</v>
      </c>
      <c r="F13" s="310">
        <v>281</v>
      </c>
      <c r="G13" s="312">
        <v>25</v>
      </c>
      <c r="H13" s="311">
        <v>33</v>
      </c>
      <c r="I13" s="311">
        <v>3</v>
      </c>
      <c r="J13" s="310">
        <v>0</v>
      </c>
      <c r="K13" s="312">
        <v>10</v>
      </c>
      <c r="L13" s="311">
        <v>0</v>
      </c>
      <c r="M13" s="311">
        <v>0</v>
      </c>
      <c r="N13" s="310">
        <v>395</v>
      </c>
      <c r="O13" s="312">
        <v>68</v>
      </c>
      <c r="P13" s="310">
        <v>10</v>
      </c>
      <c r="Q13" s="312">
        <v>10</v>
      </c>
      <c r="R13" s="311">
        <v>20</v>
      </c>
      <c r="S13" s="311">
        <v>0</v>
      </c>
      <c r="T13" s="310">
        <v>0</v>
      </c>
      <c r="U13" s="312">
        <v>28</v>
      </c>
      <c r="V13" s="311">
        <v>43</v>
      </c>
      <c r="W13" s="311">
        <v>0</v>
      </c>
      <c r="X13" s="310">
        <v>0</v>
      </c>
      <c r="Y13" s="312">
        <v>3</v>
      </c>
      <c r="Z13" s="311">
        <v>25</v>
      </c>
      <c r="AA13" s="311">
        <v>0</v>
      </c>
      <c r="AB13" s="310">
        <v>8</v>
      </c>
      <c r="AC13" s="312">
        <v>6</v>
      </c>
      <c r="AD13" s="311">
        <v>22</v>
      </c>
      <c r="AE13" s="311">
        <v>9</v>
      </c>
      <c r="AF13" s="310">
        <v>2</v>
      </c>
      <c r="AG13" s="312">
        <v>0</v>
      </c>
      <c r="AH13" s="311">
        <v>0</v>
      </c>
      <c r="AI13" s="311">
        <v>0</v>
      </c>
      <c r="AJ13" s="310">
        <v>0</v>
      </c>
      <c r="AK13" s="312">
        <v>0</v>
      </c>
      <c r="AL13" s="311">
        <v>0</v>
      </c>
      <c r="AM13" s="311">
        <v>10</v>
      </c>
      <c r="AN13" s="310">
        <v>15</v>
      </c>
      <c r="AO13" s="312">
        <v>0</v>
      </c>
      <c r="AP13" s="311">
        <v>0</v>
      </c>
      <c r="AQ13" s="311">
        <v>0</v>
      </c>
      <c r="AR13" s="313">
        <v>0</v>
      </c>
      <c r="AS13" s="422">
        <f t="shared" si="1"/>
        <v>595</v>
      </c>
    </row>
    <row r="14" spans="1:45" x14ac:dyDescent="0.15">
      <c r="A14" s="307" t="s">
        <v>2</v>
      </c>
      <c r="B14" s="308" t="s">
        <v>528</v>
      </c>
      <c r="C14" s="309">
        <v>24915</v>
      </c>
      <c r="D14" s="310">
        <f t="shared" si="0"/>
        <v>6656</v>
      </c>
      <c r="E14" s="311">
        <v>2168</v>
      </c>
      <c r="F14" s="310">
        <v>1733</v>
      </c>
      <c r="G14" s="312">
        <v>961</v>
      </c>
      <c r="H14" s="311">
        <v>293</v>
      </c>
      <c r="I14" s="311">
        <v>25</v>
      </c>
      <c r="J14" s="310">
        <v>29</v>
      </c>
      <c r="K14" s="312">
        <v>950</v>
      </c>
      <c r="L14" s="311">
        <v>62</v>
      </c>
      <c r="M14" s="311">
        <v>918</v>
      </c>
      <c r="N14" s="310">
        <v>1337</v>
      </c>
      <c r="O14" s="312">
        <v>203</v>
      </c>
      <c r="P14" s="310">
        <v>265</v>
      </c>
      <c r="Q14" s="312">
        <v>175</v>
      </c>
      <c r="R14" s="311">
        <v>446</v>
      </c>
      <c r="S14" s="311">
        <v>207</v>
      </c>
      <c r="T14" s="310">
        <v>48</v>
      </c>
      <c r="U14" s="312">
        <v>668</v>
      </c>
      <c r="V14" s="311">
        <v>971</v>
      </c>
      <c r="W14" s="311">
        <v>882</v>
      </c>
      <c r="X14" s="310">
        <v>501</v>
      </c>
      <c r="Y14" s="312">
        <v>36</v>
      </c>
      <c r="Z14" s="311">
        <v>1022</v>
      </c>
      <c r="AA14" s="311">
        <v>90</v>
      </c>
      <c r="AB14" s="310">
        <v>191</v>
      </c>
      <c r="AC14" s="312">
        <v>46</v>
      </c>
      <c r="AD14" s="311">
        <v>238</v>
      </c>
      <c r="AE14" s="311">
        <v>747</v>
      </c>
      <c r="AF14" s="310">
        <v>1321</v>
      </c>
      <c r="AG14" s="312">
        <v>0</v>
      </c>
      <c r="AH14" s="311">
        <v>250</v>
      </c>
      <c r="AI14" s="311">
        <v>512</v>
      </c>
      <c r="AJ14" s="310">
        <v>124</v>
      </c>
      <c r="AK14" s="312">
        <v>173</v>
      </c>
      <c r="AL14" s="311">
        <v>407</v>
      </c>
      <c r="AM14" s="311">
        <v>18</v>
      </c>
      <c r="AN14" s="310">
        <v>35</v>
      </c>
      <c r="AO14" s="312">
        <v>164</v>
      </c>
      <c r="AP14" s="311">
        <v>38</v>
      </c>
      <c r="AQ14" s="311">
        <v>2</v>
      </c>
      <c r="AR14" s="313">
        <v>3</v>
      </c>
      <c r="AS14" s="422">
        <f t="shared" si="1"/>
        <v>7889</v>
      </c>
    </row>
    <row r="15" spans="1:45" x14ac:dyDescent="0.15">
      <c r="A15" s="307" t="s">
        <v>3</v>
      </c>
      <c r="B15" s="308" t="s">
        <v>31</v>
      </c>
      <c r="C15" s="309">
        <v>10880</v>
      </c>
      <c r="D15" s="310">
        <f t="shared" si="0"/>
        <v>771</v>
      </c>
      <c r="E15" s="311">
        <v>1251</v>
      </c>
      <c r="F15" s="310">
        <v>1443</v>
      </c>
      <c r="G15" s="312">
        <v>296</v>
      </c>
      <c r="H15" s="311">
        <v>203</v>
      </c>
      <c r="I15" s="311">
        <v>17</v>
      </c>
      <c r="J15" s="310">
        <v>12</v>
      </c>
      <c r="K15" s="312">
        <v>196</v>
      </c>
      <c r="L15" s="311">
        <v>32</v>
      </c>
      <c r="M15" s="311">
        <v>216</v>
      </c>
      <c r="N15" s="310">
        <v>146</v>
      </c>
      <c r="O15" s="312">
        <v>830</v>
      </c>
      <c r="P15" s="310">
        <v>167</v>
      </c>
      <c r="Q15" s="312">
        <v>19</v>
      </c>
      <c r="R15" s="311">
        <v>109</v>
      </c>
      <c r="S15" s="311">
        <v>1449</v>
      </c>
      <c r="T15" s="310">
        <v>93</v>
      </c>
      <c r="U15" s="312">
        <v>308</v>
      </c>
      <c r="V15" s="311">
        <v>31</v>
      </c>
      <c r="W15" s="311">
        <v>271</v>
      </c>
      <c r="X15" s="310">
        <v>205</v>
      </c>
      <c r="Y15" s="312">
        <v>103</v>
      </c>
      <c r="Z15" s="311">
        <v>319</v>
      </c>
      <c r="AA15" s="311">
        <v>846</v>
      </c>
      <c r="AB15" s="310">
        <v>56</v>
      </c>
      <c r="AC15" s="312">
        <v>153</v>
      </c>
      <c r="AD15" s="311">
        <v>75</v>
      </c>
      <c r="AE15" s="311">
        <v>318</v>
      </c>
      <c r="AF15" s="310">
        <v>133</v>
      </c>
      <c r="AG15" s="312">
        <v>35</v>
      </c>
      <c r="AH15" s="311">
        <v>42</v>
      </c>
      <c r="AI15" s="311">
        <v>44</v>
      </c>
      <c r="AJ15" s="310">
        <v>317</v>
      </c>
      <c r="AK15" s="312">
        <v>85</v>
      </c>
      <c r="AL15" s="311">
        <v>52</v>
      </c>
      <c r="AM15" s="311">
        <v>47</v>
      </c>
      <c r="AN15" s="310">
        <v>5</v>
      </c>
      <c r="AO15" s="312">
        <v>5</v>
      </c>
      <c r="AP15" s="311">
        <v>109</v>
      </c>
      <c r="AQ15" s="311">
        <v>39</v>
      </c>
      <c r="AR15" s="313">
        <v>32</v>
      </c>
      <c r="AS15" s="422">
        <f t="shared" si="1"/>
        <v>4851</v>
      </c>
    </row>
    <row r="16" spans="1:45" x14ac:dyDescent="0.15">
      <c r="A16" s="307" t="s">
        <v>4</v>
      </c>
      <c r="B16" s="308" t="s">
        <v>32</v>
      </c>
      <c r="C16" s="309">
        <v>23687</v>
      </c>
      <c r="D16" s="310">
        <f t="shared" si="0"/>
        <v>4316</v>
      </c>
      <c r="E16" s="311">
        <v>6480</v>
      </c>
      <c r="F16" s="310">
        <v>3271</v>
      </c>
      <c r="G16" s="312">
        <v>65</v>
      </c>
      <c r="H16" s="311">
        <v>247</v>
      </c>
      <c r="I16" s="311">
        <v>15</v>
      </c>
      <c r="J16" s="310">
        <v>0</v>
      </c>
      <c r="K16" s="312">
        <v>1254</v>
      </c>
      <c r="L16" s="311">
        <v>85</v>
      </c>
      <c r="M16" s="311">
        <v>34</v>
      </c>
      <c r="N16" s="310">
        <v>5085</v>
      </c>
      <c r="O16" s="312">
        <v>11</v>
      </c>
      <c r="P16" s="310">
        <v>61</v>
      </c>
      <c r="Q16" s="312">
        <v>3</v>
      </c>
      <c r="R16" s="311">
        <v>157</v>
      </c>
      <c r="S16" s="311">
        <v>152</v>
      </c>
      <c r="T16" s="310">
        <v>156</v>
      </c>
      <c r="U16" s="312">
        <v>717</v>
      </c>
      <c r="V16" s="311">
        <v>61</v>
      </c>
      <c r="W16" s="311">
        <v>473</v>
      </c>
      <c r="X16" s="310">
        <v>56</v>
      </c>
      <c r="Y16" s="312">
        <v>17</v>
      </c>
      <c r="Z16" s="311">
        <v>38</v>
      </c>
      <c r="AA16" s="311">
        <v>13</v>
      </c>
      <c r="AB16" s="310">
        <v>105</v>
      </c>
      <c r="AC16" s="312">
        <v>31</v>
      </c>
      <c r="AD16" s="311">
        <v>11</v>
      </c>
      <c r="AE16" s="311">
        <v>53</v>
      </c>
      <c r="AF16" s="310">
        <v>96</v>
      </c>
      <c r="AG16" s="312">
        <v>13</v>
      </c>
      <c r="AH16" s="311">
        <v>82</v>
      </c>
      <c r="AI16" s="311">
        <v>122</v>
      </c>
      <c r="AJ16" s="310">
        <v>165</v>
      </c>
      <c r="AK16" s="312">
        <v>16</v>
      </c>
      <c r="AL16" s="311">
        <v>40</v>
      </c>
      <c r="AM16" s="311">
        <v>0</v>
      </c>
      <c r="AN16" s="310">
        <v>95</v>
      </c>
      <c r="AO16" s="312">
        <v>3</v>
      </c>
      <c r="AP16" s="311">
        <v>88</v>
      </c>
      <c r="AQ16" s="311">
        <v>0</v>
      </c>
      <c r="AR16" s="313">
        <v>0</v>
      </c>
      <c r="AS16" s="422">
        <f t="shared" si="1"/>
        <v>12922</v>
      </c>
    </row>
    <row r="17" spans="1:45" x14ac:dyDescent="0.15">
      <c r="A17" s="307" t="s">
        <v>5</v>
      </c>
      <c r="B17" s="308" t="s">
        <v>33</v>
      </c>
      <c r="C17" s="309">
        <v>6870</v>
      </c>
      <c r="D17" s="310">
        <f t="shared" si="0"/>
        <v>978</v>
      </c>
      <c r="E17" s="311">
        <v>690</v>
      </c>
      <c r="F17" s="310">
        <v>1893</v>
      </c>
      <c r="G17" s="312">
        <v>406</v>
      </c>
      <c r="H17" s="311">
        <v>50</v>
      </c>
      <c r="I17" s="311">
        <v>4</v>
      </c>
      <c r="J17" s="310">
        <v>9</v>
      </c>
      <c r="K17" s="312">
        <v>114</v>
      </c>
      <c r="L17" s="311">
        <v>65</v>
      </c>
      <c r="M17" s="311">
        <v>353</v>
      </c>
      <c r="N17" s="310">
        <v>292</v>
      </c>
      <c r="O17" s="312">
        <v>89</v>
      </c>
      <c r="P17" s="310">
        <v>0</v>
      </c>
      <c r="Q17" s="312">
        <v>68</v>
      </c>
      <c r="R17" s="311">
        <v>102</v>
      </c>
      <c r="S17" s="311">
        <v>167</v>
      </c>
      <c r="T17" s="310">
        <v>48</v>
      </c>
      <c r="U17" s="312">
        <v>78</v>
      </c>
      <c r="V17" s="311">
        <v>376</v>
      </c>
      <c r="W17" s="311">
        <v>81</v>
      </c>
      <c r="X17" s="310">
        <v>9</v>
      </c>
      <c r="Y17" s="312">
        <v>6</v>
      </c>
      <c r="Z17" s="311">
        <v>241</v>
      </c>
      <c r="AA17" s="311">
        <v>1</v>
      </c>
      <c r="AB17" s="310">
        <v>67</v>
      </c>
      <c r="AC17" s="312">
        <v>7</v>
      </c>
      <c r="AD17" s="311">
        <v>33</v>
      </c>
      <c r="AE17" s="311">
        <v>145</v>
      </c>
      <c r="AF17" s="310">
        <v>45</v>
      </c>
      <c r="AG17" s="312">
        <v>0</v>
      </c>
      <c r="AH17" s="311">
        <v>146</v>
      </c>
      <c r="AI17" s="311">
        <v>33</v>
      </c>
      <c r="AJ17" s="310">
        <v>173</v>
      </c>
      <c r="AK17" s="312">
        <v>4</v>
      </c>
      <c r="AL17" s="311">
        <v>41</v>
      </c>
      <c r="AM17" s="311">
        <v>12</v>
      </c>
      <c r="AN17" s="310">
        <v>0</v>
      </c>
      <c r="AO17" s="312">
        <v>0</v>
      </c>
      <c r="AP17" s="311">
        <v>35</v>
      </c>
      <c r="AQ17" s="311">
        <v>9</v>
      </c>
      <c r="AR17" s="313">
        <v>0</v>
      </c>
      <c r="AS17" s="422">
        <f t="shared" si="1"/>
        <v>1760</v>
      </c>
    </row>
    <row r="18" spans="1:45" x14ac:dyDescent="0.15">
      <c r="A18" s="307" t="s">
        <v>6</v>
      </c>
      <c r="B18" s="308" t="s">
        <v>34</v>
      </c>
      <c r="C18" s="309">
        <v>39164</v>
      </c>
      <c r="D18" s="310">
        <f t="shared" si="0"/>
        <v>4594</v>
      </c>
      <c r="E18" s="311">
        <v>4229</v>
      </c>
      <c r="F18" s="310">
        <v>5784</v>
      </c>
      <c r="G18" s="312">
        <v>4259</v>
      </c>
      <c r="H18" s="311">
        <v>366</v>
      </c>
      <c r="I18" s="311">
        <v>169</v>
      </c>
      <c r="J18" s="310">
        <v>6</v>
      </c>
      <c r="K18" s="312">
        <v>1663</v>
      </c>
      <c r="L18" s="311">
        <v>292</v>
      </c>
      <c r="M18" s="311">
        <v>663</v>
      </c>
      <c r="N18" s="310">
        <v>1310</v>
      </c>
      <c r="O18" s="312">
        <v>496</v>
      </c>
      <c r="P18" s="310">
        <v>421</v>
      </c>
      <c r="Q18" s="312">
        <v>214</v>
      </c>
      <c r="R18" s="311">
        <v>2556</v>
      </c>
      <c r="S18" s="311">
        <v>844</v>
      </c>
      <c r="T18" s="310">
        <v>442</v>
      </c>
      <c r="U18" s="312">
        <v>1605</v>
      </c>
      <c r="V18" s="311">
        <v>291</v>
      </c>
      <c r="W18" s="311">
        <v>1777</v>
      </c>
      <c r="X18" s="310">
        <v>346</v>
      </c>
      <c r="Y18" s="312">
        <v>162</v>
      </c>
      <c r="Z18" s="311">
        <v>773</v>
      </c>
      <c r="AA18" s="311">
        <v>115</v>
      </c>
      <c r="AB18" s="310">
        <v>1359</v>
      </c>
      <c r="AC18" s="312">
        <v>63</v>
      </c>
      <c r="AD18" s="311">
        <v>212</v>
      </c>
      <c r="AE18" s="311">
        <v>587</v>
      </c>
      <c r="AF18" s="310">
        <v>587</v>
      </c>
      <c r="AG18" s="312">
        <v>108</v>
      </c>
      <c r="AH18" s="311">
        <v>278</v>
      </c>
      <c r="AI18" s="311">
        <v>502</v>
      </c>
      <c r="AJ18" s="310">
        <v>521</v>
      </c>
      <c r="AK18" s="312">
        <v>635</v>
      </c>
      <c r="AL18" s="311">
        <v>545</v>
      </c>
      <c r="AM18" s="311">
        <v>4</v>
      </c>
      <c r="AN18" s="310">
        <v>91</v>
      </c>
      <c r="AO18" s="312">
        <v>83</v>
      </c>
      <c r="AP18" s="311">
        <v>160</v>
      </c>
      <c r="AQ18" s="311">
        <v>28</v>
      </c>
      <c r="AR18" s="313">
        <v>24</v>
      </c>
      <c r="AS18" s="422">
        <f t="shared" si="1"/>
        <v>12288</v>
      </c>
    </row>
    <row r="19" spans="1:45" x14ac:dyDescent="0.15">
      <c r="A19" s="307" t="s">
        <v>7</v>
      </c>
      <c r="B19" s="308" t="s">
        <v>266</v>
      </c>
      <c r="C19" s="309">
        <v>31734</v>
      </c>
      <c r="D19" s="310">
        <f t="shared" si="0"/>
        <v>9431</v>
      </c>
      <c r="E19" s="311">
        <v>2932</v>
      </c>
      <c r="F19" s="310">
        <v>2245</v>
      </c>
      <c r="G19" s="312">
        <v>538</v>
      </c>
      <c r="H19" s="311">
        <v>190</v>
      </c>
      <c r="I19" s="311">
        <v>177</v>
      </c>
      <c r="J19" s="310">
        <v>21</v>
      </c>
      <c r="K19" s="312">
        <v>670</v>
      </c>
      <c r="L19" s="311">
        <v>749</v>
      </c>
      <c r="M19" s="311">
        <v>157</v>
      </c>
      <c r="N19" s="310">
        <v>1315</v>
      </c>
      <c r="O19" s="312">
        <v>27</v>
      </c>
      <c r="P19" s="310">
        <v>88</v>
      </c>
      <c r="Q19" s="312">
        <v>67</v>
      </c>
      <c r="R19" s="311">
        <v>264</v>
      </c>
      <c r="S19" s="311">
        <v>7743</v>
      </c>
      <c r="T19" s="310">
        <v>153</v>
      </c>
      <c r="U19" s="312">
        <v>319</v>
      </c>
      <c r="V19" s="311">
        <v>52</v>
      </c>
      <c r="W19" s="311">
        <v>1661</v>
      </c>
      <c r="X19" s="310">
        <v>178</v>
      </c>
      <c r="Y19" s="312">
        <v>37</v>
      </c>
      <c r="Z19" s="311">
        <v>40</v>
      </c>
      <c r="AA19" s="311">
        <v>81</v>
      </c>
      <c r="AB19" s="310">
        <v>122</v>
      </c>
      <c r="AC19" s="312">
        <v>21</v>
      </c>
      <c r="AD19" s="311">
        <v>49</v>
      </c>
      <c r="AE19" s="311">
        <v>794</v>
      </c>
      <c r="AF19" s="310">
        <v>606</v>
      </c>
      <c r="AG19" s="312">
        <v>13</v>
      </c>
      <c r="AH19" s="311">
        <v>98</v>
      </c>
      <c r="AI19" s="311">
        <v>135</v>
      </c>
      <c r="AJ19" s="310">
        <v>607</v>
      </c>
      <c r="AK19" s="312">
        <v>12</v>
      </c>
      <c r="AL19" s="311">
        <v>52</v>
      </c>
      <c r="AM19" s="311">
        <v>4</v>
      </c>
      <c r="AN19" s="310">
        <v>46</v>
      </c>
      <c r="AO19" s="312">
        <v>3</v>
      </c>
      <c r="AP19" s="311">
        <v>8</v>
      </c>
      <c r="AQ19" s="311">
        <v>24</v>
      </c>
      <c r="AR19" s="313">
        <v>5</v>
      </c>
      <c r="AS19" s="422">
        <f t="shared" si="1"/>
        <v>15949</v>
      </c>
    </row>
    <row r="20" spans="1:45" x14ac:dyDescent="0.15">
      <c r="A20" s="307" t="s">
        <v>8</v>
      </c>
      <c r="B20" s="308" t="s">
        <v>267</v>
      </c>
      <c r="C20" s="309">
        <v>30254</v>
      </c>
      <c r="D20" s="310">
        <f t="shared" si="0"/>
        <v>5601</v>
      </c>
      <c r="E20" s="311">
        <v>1875</v>
      </c>
      <c r="F20" s="310">
        <v>5058</v>
      </c>
      <c r="G20" s="312">
        <v>4761</v>
      </c>
      <c r="H20" s="311">
        <v>590</v>
      </c>
      <c r="I20" s="311">
        <v>599</v>
      </c>
      <c r="J20" s="310">
        <v>24</v>
      </c>
      <c r="K20" s="312">
        <v>1375</v>
      </c>
      <c r="L20" s="311">
        <v>40</v>
      </c>
      <c r="M20" s="311">
        <v>187</v>
      </c>
      <c r="N20" s="310">
        <v>1544</v>
      </c>
      <c r="O20" s="312">
        <v>123</v>
      </c>
      <c r="P20" s="310">
        <v>249</v>
      </c>
      <c r="Q20" s="312">
        <v>132</v>
      </c>
      <c r="R20" s="311">
        <v>1052</v>
      </c>
      <c r="S20" s="311">
        <v>235</v>
      </c>
      <c r="T20" s="310">
        <v>693</v>
      </c>
      <c r="U20" s="312">
        <v>264</v>
      </c>
      <c r="V20" s="311">
        <v>211</v>
      </c>
      <c r="W20" s="311">
        <v>950</v>
      </c>
      <c r="X20" s="310">
        <v>158</v>
      </c>
      <c r="Y20" s="312">
        <v>251</v>
      </c>
      <c r="Z20" s="311">
        <v>210</v>
      </c>
      <c r="AA20" s="311">
        <v>250</v>
      </c>
      <c r="AB20" s="310">
        <v>205</v>
      </c>
      <c r="AC20" s="312">
        <v>103</v>
      </c>
      <c r="AD20" s="311">
        <v>55</v>
      </c>
      <c r="AE20" s="311">
        <v>583</v>
      </c>
      <c r="AF20" s="310">
        <v>268</v>
      </c>
      <c r="AG20" s="312">
        <v>0</v>
      </c>
      <c r="AH20" s="311">
        <v>164</v>
      </c>
      <c r="AI20" s="311">
        <v>892</v>
      </c>
      <c r="AJ20" s="310">
        <v>1214</v>
      </c>
      <c r="AK20" s="312">
        <v>52</v>
      </c>
      <c r="AL20" s="311">
        <v>148</v>
      </c>
      <c r="AM20" s="311">
        <v>8</v>
      </c>
      <c r="AN20" s="310">
        <v>18</v>
      </c>
      <c r="AO20" s="312">
        <v>25</v>
      </c>
      <c r="AP20" s="311">
        <v>10</v>
      </c>
      <c r="AQ20" s="311">
        <v>22</v>
      </c>
      <c r="AR20" s="313">
        <v>55</v>
      </c>
      <c r="AS20" s="422">
        <f t="shared" si="1"/>
        <v>7457</v>
      </c>
    </row>
    <row r="21" spans="1:45" x14ac:dyDescent="0.15">
      <c r="A21" s="307" t="s">
        <v>9</v>
      </c>
      <c r="B21" s="308" t="s">
        <v>268</v>
      </c>
      <c r="C21" s="309">
        <v>10720</v>
      </c>
      <c r="D21" s="310">
        <f t="shared" si="0"/>
        <v>2732</v>
      </c>
      <c r="E21" s="311">
        <v>2506</v>
      </c>
      <c r="F21" s="310">
        <v>617</v>
      </c>
      <c r="G21" s="312">
        <v>725</v>
      </c>
      <c r="H21" s="311">
        <v>663</v>
      </c>
      <c r="I21" s="311">
        <v>0</v>
      </c>
      <c r="J21" s="310">
        <v>66</v>
      </c>
      <c r="K21" s="312">
        <v>232</v>
      </c>
      <c r="L21" s="311">
        <v>31</v>
      </c>
      <c r="M21" s="311">
        <v>184</v>
      </c>
      <c r="N21" s="310">
        <v>278</v>
      </c>
      <c r="O21" s="312">
        <v>1</v>
      </c>
      <c r="P21" s="310">
        <v>15</v>
      </c>
      <c r="Q21" s="312">
        <v>649</v>
      </c>
      <c r="R21" s="311">
        <v>142</v>
      </c>
      <c r="S21" s="311">
        <v>49</v>
      </c>
      <c r="T21" s="310">
        <v>67</v>
      </c>
      <c r="U21" s="312">
        <v>0</v>
      </c>
      <c r="V21" s="311">
        <v>43</v>
      </c>
      <c r="W21" s="311">
        <v>151</v>
      </c>
      <c r="X21" s="310">
        <v>109</v>
      </c>
      <c r="Y21" s="312">
        <v>7</v>
      </c>
      <c r="Z21" s="311">
        <v>10</v>
      </c>
      <c r="AA21" s="311">
        <v>60</v>
      </c>
      <c r="AB21" s="310">
        <v>0</v>
      </c>
      <c r="AC21" s="312">
        <v>9</v>
      </c>
      <c r="AD21" s="311">
        <v>69</v>
      </c>
      <c r="AE21" s="311">
        <v>7</v>
      </c>
      <c r="AF21" s="310">
        <v>112</v>
      </c>
      <c r="AG21" s="312">
        <v>3</v>
      </c>
      <c r="AH21" s="311">
        <v>235</v>
      </c>
      <c r="AI21" s="311">
        <v>9</v>
      </c>
      <c r="AJ21" s="310">
        <v>69</v>
      </c>
      <c r="AK21" s="312">
        <v>202</v>
      </c>
      <c r="AL21" s="311">
        <v>529</v>
      </c>
      <c r="AM21" s="311">
        <v>0</v>
      </c>
      <c r="AN21" s="310">
        <v>0</v>
      </c>
      <c r="AO21" s="312">
        <v>10</v>
      </c>
      <c r="AP21" s="311">
        <v>102</v>
      </c>
      <c r="AQ21" s="311">
        <v>27</v>
      </c>
      <c r="AR21" s="313">
        <v>0</v>
      </c>
      <c r="AS21" s="422">
        <f t="shared" si="1"/>
        <v>4118</v>
      </c>
    </row>
    <row r="22" spans="1:45" x14ac:dyDescent="0.15">
      <c r="A22" s="307" t="s">
        <v>10</v>
      </c>
      <c r="B22" s="308" t="s">
        <v>278</v>
      </c>
      <c r="C22" s="309">
        <v>11196</v>
      </c>
      <c r="D22" s="310">
        <f t="shared" si="0"/>
        <v>1058</v>
      </c>
      <c r="E22" s="311">
        <v>1505</v>
      </c>
      <c r="F22" s="310">
        <v>1466</v>
      </c>
      <c r="G22" s="312">
        <v>514</v>
      </c>
      <c r="H22" s="311">
        <v>147</v>
      </c>
      <c r="I22" s="311">
        <v>14</v>
      </c>
      <c r="J22" s="310">
        <v>13</v>
      </c>
      <c r="K22" s="312">
        <v>1254</v>
      </c>
      <c r="L22" s="311">
        <v>48</v>
      </c>
      <c r="M22" s="311">
        <v>266</v>
      </c>
      <c r="N22" s="310">
        <v>162</v>
      </c>
      <c r="O22" s="312">
        <v>213</v>
      </c>
      <c r="P22" s="310">
        <v>152</v>
      </c>
      <c r="Q22" s="312">
        <v>104</v>
      </c>
      <c r="R22" s="311">
        <v>51</v>
      </c>
      <c r="S22" s="311">
        <v>8</v>
      </c>
      <c r="T22" s="310">
        <v>72</v>
      </c>
      <c r="U22" s="312">
        <v>142</v>
      </c>
      <c r="V22" s="311">
        <v>137</v>
      </c>
      <c r="W22" s="311">
        <v>93</v>
      </c>
      <c r="X22" s="310">
        <v>165</v>
      </c>
      <c r="Y22" s="312">
        <v>31</v>
      </c>
      <c r="Z22" s="311">
        <v>376</v>
      </c>
      <c r="AA22" s="311">
        <v>35</v>
      </c>
      <c r="AB22" s="310">
        <v>108</v>
      </c>
      <c r="AC22" s="312">
        <v>2</v>
      </c>
      <c r="AD22" s="311">
        <v>13</v>
      </c>
      <c r="AE22" s="311">
        <v>452</v>
      </c>
      <c r="AF22" s="310">
        <v>248</v>
      </c>
      <c r="AG22" s="312">
        <v>319</v>
      </c>
      <c r="AH22" s="311">
        <v>163</v>
      </c>
      <c r="AI22" s="311">
        <v>3</v>
      </c>
      <c r="AJ22" s="310">
        <v>2</v>
      </c>
      <c r="AK22" s="312">
        <v>6</v>
      </c>
      <c r="AL22" s="311">
        <v>2</v>
      </c>
      <c r="AM22" s="311">
        <v>0</v>
      </c>
      <c r="AN22" s="310">
        <v>1567</v>
      </c>
      <c r="AO22" s="312">
        <v>18</v>
      </c>
      <c r="AP22" s="311">
        <v>164</v>
      </c>
      <c r="AQ22" s="311">
        <v>103</v>
      </c>
      <c r="AR22" s="313">
        <v>0</v>
      </c>
      <c r="AS22" s="422">
        <f t="shared" si="1"/>
        <v>4052</v>
      </c>
    </row>
    <row r="23" spans="1:45" x14ac:dyDescent="0.15">
      <c r="A23" s="307" t="s">
        <v>11</v>
      </c>
      <c r="B23" s="308" t="s">
        <v>35</v>
      </c>
      <c r="C23" s="309">
        <v>38482</v>
      </c>
      <c r="D23" s="310">
        <f t="shared" si="0"/>
        <v>7041</v>
      </c>
      <c r="E23" s="311">
        <v>10403</v>
      </c>
      <c r="F23" s="310">
        <v>3136</v>
      </c>
      <c r="G23" s="312">
        <v>1365</v>
      </c>
      <c r="H23" s="311">
        <v>567</v>
      </c>
      <c r="I23" s="311">
        <v>1357</v>
      </c>
      <c r="J23" s="310">
        <v>39</v>
      </c>
      <c r="K23" s="312">
        <v>1016</v>
      </c>
      <c r="L23" s="311">
        <v>52</v>
      </c>
      <c r="M23" s="311">
        <v>245</v>
      </c>
      <c r="N23" s="310">
        <v>1152</v>
      </c>
      <c r="O23" s="312">
        <v>725</v>
      </c>
      <c r="P23" s="310">
        <v>99</v>
      </c>
      <c r="Q23" s="312">
        <v>314</v>
      </c>
      <c r="R23" s="311">
        <v>135</v>
      </c>
      <c r="S23" s="311">
        <v>556</v>
      </c>
      <c r="T23" s="310">
        <v>309</v>
      </c>
      <c r="U23" s="312">
        <v>94</v>
      </c>
      <c r="V23" s="311">
        <v>1473</v>
      </c>
      <c r="W23" s="311">
        <v>1430</v>
      </c>
      <c r="X23" s="310">
        <v>241</v>
      </c>
      <c r="Y23" s="312">
        <v>306</v>
      </c>
      <c r="Z23" s="311">
        <v>1375</v>
      </c>
      <c r="AA23" s="311">
        <v>794</v>
      </c>
      <c r="AB23" s="310">
        <v>12</v>
      </c>
      <c r="AC23" s="312">
        <v>350</v>
      </c>
      <c r="AD23" s="311">
        <v>568</v>
      </c>
      <c r="AE23" s="311">
        <v>431</v>
      </c>
      <c r="AF23" s="310">
        <v>786</v>
      </c>
      <c r="AG23" s="312">
        <v>3</v>
      </c>
      <c r="AH23" s="311">
        <v>115</v>
      </c>
      <c r="AI23" s="311">
        <v>140</v>
      </c>
      <c r="AJ23" s="310">
        <v>96</v>
      </c>
      <c r="AK23" s="312">
        <v>112</v>
      </c>
      <c r="AL23" s="311">
        <v>916</v>
      </c>
      <c r="AM23" s="311">
        <v>22</v>
      </c>
      <c r="AN23" s="310">
        <v>140</v>
      </c>
      <c r="AO23" s="312">
        <v>365</v>
      </c>
      <c r="AP23" s="311">
        <v>181</v>
      </c>
      <c r="AQ23" s="311">
        <v>0</v>
      </c>
      <c r="AR23" s="313">
        <v>21</v>
      </c>
      <c r="AS23" s="422">
        <f t="shared" si="1"/>
        <v>17644</v>
      </c>
    </row>
    <row r="24" spans="1:45" x14ac:dyDescent="0.15">
      <c r="A24" s="307" t="s">
        <v>12</v>
      </c>
      <c r="B24" s="308" t="s">
        <v>361</v>
      </c>
      <c r="C24" s="309">
        <v>13315</v>
      </c>
      <c r="D24" s="310">
        <f t="shared" si="0"/>
        <v>3151</v>
      </c>
      <c r="E24" s="311">
        <v>474</v>
      </c>
      <c r="F24" s="310">
        <v>3386</v>
      </c>
      <c r="G24" s="312">
        <v>508</v>
      </c>
      <c r="H24" s="311">
        <v>824</v>
      </c>
      <c r="I24" s="311">
        <v>0</v>
      </c>
      <c r="J24" s="310">
        <v>0</v>
      </c>
      <c r="K24" s="312">
        <v>731</v>
      </c>
      <c r="L24" s="311">
        <v>0</v>
      </c>
      <c r="M24" s="311">
        <v>12</v>
      </c>
      <c r="N24" s="310">
        <v>41</v>
      </c>
      <c r="O24" s="312">
        <v>0</v>
      </c>
      <c r="P24" s="310">
        <v>96</v>
      </c>
      <c r="Q24" s="312">
        <v>144</v>
      </c>
      <c r="R24" s="311">
        <v>423</v>
      </c>
      <c r="S24" s="311">
        <v>0</v>
      </c>
      <c r="T24" s="310">
        <v>31</v>
      </c>
      <c r="U24" s="312">
        <v>10</v>
      </c>
      <c r="V24" s="311">
        <v>2279</v>
      </c>
      <c r="W24" s="311">
        <v>24</v>
      </c>
      <c r="X24" s="310">
        <v>200</v>
      </c>
      <c r="Y24" s="312">
        <v>0</v>
      </c>
      <c r="Z24" s="311">
        <v>12</v>
      </c>
      <c r="AA24" s="311">
        <v>0</v>
      </c>
      <c r="AB24" s="310">
        <v>0</v>
      </c>
      <c r="AC24" s="312">
        <v>89</v>
      </c>
      <c r="AD24" s="311">
        <v>0</v>
      </c>
      <c r="AE24" s="311">
        <v>661</v>
      </c>
      <c r="AF24" s="310">
        <v>8</v>
      </c>
      <c r="AG24" s="312">
        <v>15</v>
      </c>
      <c r="AH24" s="311">
        <v>0</v>
      </c>
      <c r="AI24" s="311">
        <v>79</v>
      </c>
      <c r="AJ24" s="310">
        <v>0</v>
      </c>
      <c r="AK24" s="312">
        <v>2</v>
      </c>
      <c r="AL24" s="311">
        <v>105</v>
      </c>
      <c r="AM24" s="311">
        <v>0</v>
      </c>
      <c r="AN24" s="310">
        <v>0</v>
      </c>
      <c r="AO24" s="312">
        <v>0</v>
      </c>
      <c r="AP24" s="311">
        <v>0</v>
      </c>
      <c r="AQ24" s="311">
        <v>10</v>
      </c>
      <c r="AR24" s="313">
        <v>0</v>
      </c>
      <c r="AS24" s="422">
        <f t="shared" si="1"/>
        <v>733</v>
      </c>
    </row>
    <row r="25" spans="1:45" x14ac:dyDescent="0.15">
      <c r="A25" s="307" t="s">
        <v>13</v>
      </c>
      <c r="B25" s="308" t="s">
        <v>189</v>
      </c>
      <c r="C25" s="309">
        <v>32308</v>
      </c>
      <c r="D25" s="310">
        <f t="shared" si="0"/>
        <v>9941</v>
      </c>
      <c r="E25" s="311">
        <v>2887</v>
      </c>
      <c r="F25" s="310">
        <v>1816</v>
      </c>
      <c r="G25" s="312">
        <v>6662</v>
      </c>
      <c r="H25" s="311">
        <v>692</v>
      </c>
      <c r="I25" s="311">
        <v>105</v>
      </c>
      <c r="J25" s="310">
        <v>16</v>
      </c>
      <c r="K25" s="312">
        <v>555</v>
      </c>
      <c r="L25" s="311">
        <v>882</v>
      </c>
      <c r="M25" s="311">
        <v>287</v>
      </c>
      <c r="N25" s="310">
        <v>432</v>
      </c>
      <c r="O25" s="312">
        <v>71</v>
      </c>
      <c r="P25" s="310">
        <v>166</v>
      </c>
      <c r="Q25" s="312">
        <v>197</v>
      </c>
      <c r="R25" s="311">
        <v>544</v>
      </c>
      <c r="S25" s="311">
        <v>439</v>
      </c>
      <c r="T25" s="310">
        <v>379</v>
      </c>
      <c r="U25" s="312">
        <v>715</v>
      </c>
      <c r="V25" s="311">
        <v>671</v>
      </c>
      <c r="W25" s="311">
        <v>606</v>
      </c>
      <c r="X25" s="310">
        <v>248</v>
      </c>
      <c r="Y25" s="312">
        <v>75</v>
      </c>
      <c r="Z25" s="311">
        <v>777</v>
      </c>
      <c r="AA25" s="311">
        <v>117</v>
      </c>
      <c r="AB25" s="310">
        <v>70</v>
      </c>
      <c r="AC25" s="312">
        <v>222</v>
      </c>
      <c r="AD25" s="311">
        <v>174</v>
      </c>
      <c r="AE25" s="311">
        <v>207</v>
      </c>
      <c r="AF25" s="310">
        <v>318</v>
      </c>
      <c r="AG25" s="312">
        <v>3</v>
      </c>
      <c r="AH25" s="311">
        <v>297</v>
      </c>
      <c r="AI25" s="311">
        <v>597</v>
      </c>
      <c r="AJ25" s="310">
        <v>146</v>
      </c>
      <c r="AK25" s="312">
        <v>33</v>
      </c>
      <c r="AL25" s="311">
        <v>651</v>
      </c>
      <c r="AM25" s="311">
        <v>57</v>
      </c>
      <c r="AN25" s="310">
        <v>19</v>
      </c>
      <c r="AO25" s="312">
        <v>0</v>
      </c>
      <c r="AP25" s="311">
        <v>74</v>
      </c>
      <c r="AQ25" s="311">
        <v>132</v>
      </c>
      <c r="AR25" s="313">
        <v>28</v>
      </c>
      <c r="AS25" s="422">
        <f t="shared" si="1"/>
        <v>7386</v>
      </c>
    </row>
    <row r="26" spans="1:45" x14ac:dyDescent="0.15">
      <c r="A26" s="307" t="s">
        <v>14</v>
      </c>
      <c r="B26" s="308" t="s">
        <v>50</v>
      </c>
      <c r="C26" s="309">
        <v>35106</v>
      </c>
      <c r="D26" s="310">
        <f t="shared" si="0"/>
        <v>8818</v>
      </c>
      <c r="E26" s="311">
        <v>4915</v>
      </c>
      <c r="F26" s="310">
        <v>1451</v>
      </c>
      <c r="G26" s="312">
        <v>650</v>
      </c>
      <c r="H26" s="311">
        <v>797</v>
      </c>
      <c r="I26" s="311">
        <v>290</v>
      </c>
      <c r="J26" s="310">
        <v>165</v>
      </c>
      <c r="K26" s="312">
        <v>596</v>
      </c>
      <c r="L26" s="311">
        <v>29</v>
      </c>
      <c r="M26" s="311">
        <v>2900</v>
      </c>
      <c r="N26" s="310">
        <v>549</v>
      </c>
      <c r="O26" s="312">
        <v>163</v>
      </c>
      <c r="P26" s="310">
        <v>811</v>
      </c>
      <c r="Q26" s="312">
        <v>175</v>
      </c>
      <c r="R26" s="311">
        <v>679</v>
      </c>
      <c r="S26" s="311">
        <v>324</v>
      </c>
      <c r="T26" s="310">
        <v>177</v>
      </c>
      <c r="U26" s="312">
        <v>387</v>
      </c>
      <c r="V26" s="311">
        <v>397</v>
      </c>
      <c r="W26" s="311">
        <v>533</v>
      </c>
      <c r="X26" s="310">
        <v>432</v>
      </c>
      <c r="Y26" s="312">
        <v>338</v>
      </c>
      <c r="Z26" s="311">
        <v>1129</v>
      </c>
      <c r="AA26" s="311">
        <v>178</v>
      </c>
      <c r="AB26" s="310">
        <v>175</v>
      </c>
      <c r="AC26" s="312">
        <v>793</v>
      </c>
      <c r="AD26" s="311">
        <v>379</v>
      </c>
      <c r="AE26" s="311">
        <v>2318</v>
      </c>
      <c r="AF26" s="310">
        <v>2990</v>
      </c>
      <c r="AG26" s="312">
        <v>38</v>
      </c>
      <c r="AH26" s="311">
        <v>91</v>
      </c>
      <c r="AI26" s="311">
        <v>259</v>
      </c>
      <c r="AJ26" s="310">
        <v>28</v>
      </c>
      <c r="AK26" s="312">
        <v>158</v>
      </c>
      <c r="AL26" s="311">
        <v>603</v>
      </c>
      <c r="AM26" s="311">
        <v>55</v>
      </c>
      <c r="AN26" s="310">
        <v>153</v>
      </c>
      <c r="AO26" s="312">
        <v>76</v>
      </c>
      <c r="AP26" s="311">
        <v>46</v>
      </c>
      <c r="AQ26" s="311">
        <v>43</v>
      </c>
      <c r="AR26" s="313">
        <v>18</v>
      </c>
      <c r="AS26" s="422">
        <f t="shared" si="1"/>
        <v>11260</v>
      </c>
    </row>
    <row r="27" spans="1:45" x14ac:dyDescent="0.15">
      <c r="A27" s="307" t="s">
        <v>15</v>
      </c>
      <c r="B27" s="308" t="s">
        <v>36</v>
      </c>
      <c r="C27" s="309">
        <v>160898</v>
      </c>
      <c r="D27" s="310">
        <f t="shared" si="0"/>
        <v>39946</v>
      </c>
      <c r="E27" s="311">
        <v>24975</v>
      </c>
      <c r="F27" s="310">
        <v>16540</v>
      </c>
      <c r="G27" s="312">
        <v>5351</v>
      </c>
      <c r="H27" s="311">
        <v>8271</v>
      </c>
      <c r="I27" s="311">
        <v>1758</v>
      </c>
      <c r="J27" s="310">
        <v>990</v>
      </c>
      <c r="K27" s="312">
        <v>5172</v>
      </c>
      <c r="L27" s="311">
        <v>1246</v>
      </c>
      <c r="M27" s="311">
        <v>4190</v>
      </c>
      <c r="N27" s="310">
        <v>8789</v>
      </c>
      <c r="O27" s="312">
        <v>1269</v>
      </c>
      <c r="P27" s="310">
        <v>1232</v>
      </c>
      <c r="Q27" s="312">
        <v>3691</v>
      </c>
      <c r="R27" s="311">
        <v>2451</v>
      </c>
      <c r="S27" s="311">
        <v>4236</v>
      </c>
      <c r="T27" s="310">
        <v>2924</v>
      </c>
      <c r="U27" s="312">
        <v>1071</v>
      </c>
      <c r="V27" s="311">
        <v>1706</v>
      </c>
      <c r="W27" s="311">
        <v>1293</v>
      </c>
      <c r="X27" s="310">
        <v>1038</v>
      </c>
      <c r="Y27" s="312">
        <v>1126</v>
      </c>
      <c r="Z27" s="311">
        <v>2505</v>
      </c>
      <c r="AA27" s="311">
        <v>1937</v>
      </c>
      <c r="AB27" s="310">
        <v>1238</v>
      </c>
      <c r="AC27" s="312">
        <v>1488</v>
      </c>
      <c r="AD27" s="311">
        <v>1882</v>
      </c>
      <c r="AE27" s="311">
        <v>1242</v>
      </c>
      <c r="AF27" s="310">
        <v>2462</v>
      </c>
      <c r="AG27" s="312">
        <v>542</v>
      </c>
      <c r="AH27" s="311">
        <v>615</v>
      </c>
      <c r="AI27" s="311">
        <v>1142</v>
      </c>
      <c r="AJ27" s="310">
        <v>831</v>
      </c>
      <c r="AK27" s="312">
        <v>363</v>
      </c>
      <c r="AL27" s="311">
        <v>585</v>
      </c>
      <c r="AM27" s="311">
        <v>404</v>
      </c>
      <c r="AN27" s="310">
        <v>1129</v>
      </c>
      <c r="AO27" s="312">
        <v>404</v>
      </c>
      <c r="AP27" s="311">
        <v>899</v>
      </c>
      <c r="AQ27" s="311">
        <v>942</v>
      </c>
      <c r="AR27" s="313">
        <v>1023</v>
      </c>
      <c r="AS27" s="422">
        <f t="shared" si="1"/>
        <v>51909</v>
      </c>
    </row>
    <row r="28" spans="1:45" x14ac:dyDescent="0.15">
      <c r="A28" s="307" t="s">
        <v>16</v>
      </c>
      <c r="B28" s="308" t="s">
        <v>190</v>
      </c>
      <c r="C28" s="309">
        <v>7222</v>
      </c>
      <c r="D28" s="310">
        <f t="shared" si="0"/>
        <v>2084</v>
      </c>
      <c r="E28" s="311">
        <v>1982</v>
      </c>
      <c r="F28" s="310">
        <v>765</v>
      </c>
      <c r="G28" s="312">
        <v>179</v>
      </c>
      <c r="H28" s="311">
        <v>26</v>
      </c>
      <c r="I28" s="311">
        <v>199</v>
      </c>
      <c r="J28" s="310">
        <v>10</v>
      </c>
      <c r="K28" s="312">
        <v>0</v>
      </c>
      <c r="L28" s="311">
        <v>419</v>
      </c>
      <c r="M28" s="311">
        <v>196</v>
      </c>
      <c r="N28" s="310">
        <v>188</v>
      </c>
      <c r="O28" s="312">
        <v>250</v>
      </c>
      <c r="P28" s="310">
        <v>2</v>
      </c>
      <c r="Q28" s="312">
        <v>30</v>
      </c>
      <c r="R28" s="311">
        <v>7</v>
      </c>
      <c r="S28" s="311">
        <v>157</v>
      </c>
      <c r="T28" s="310">
        <v>0</v>
      </c>
      <c r="U28" s="312">
        <v>0</v>
      </c>
      <c r="V28" s="311">
        <v>219</v>
      </c>
      <c r="W28" s="311">
        <v>0</v>
      </c>
      <c r="X28" s="310">
        <v>17</v>
      </c>
      <c r="Y28" s="312">
        <v>3</v>
      </c>
      <c r="Z28" s="311">
        <v>23</v>
      </c>
      <c r="AA28" s="311">
        <v>1</v>
      </c>
      <c r="AB28" s="310">
        <v>223</v>
      </c>
      <c r="AC28" s="312">
        <v>9</v>
      </c>
      <c r="AD28" s="311">
        <v>17</v>
      </c>
      <c r="AE28" s="311">
        <v>143</v>
      </c>
      <c r="AF28" s="310">
        <v>3</v>
      </c>
      <c r="AG28" s="312">
        <v>13</v>
      </c>
      <c r="AH28" s="311">
        <v>0</v>
      </c>
      <c r="AI28" s="311">
        <v>0</v>
      </c>
      <c r="AJ28" s="310">
        <v>0</v>
      </c>
      <c r="AK28" s="312">
        <v>0</v>
      </c>
      <c r="AL28" s="311">
        <v>13</v>
      </c>
      <c r="AM28" s="311">
        <v>33</v>
      </c>
      <c r="AN28" s="310">
        <v>0</v>
      </c>
      <c r="AO28" s="312">
        <v>0</v>
      </c>
      <c r="AP28" s="311">
        <v>0</v>
      </c>
      <c r="AQ28" s="311">
        <v>11</v>
      </c>
      <c r="AR28" s="313">
        <v>0</v>
      </c>
      <c r="AS28" s="422">
        <f t="shared" si="1"/>
        <v>3062</v>
      </c>
    </row>
    <row r="29" spans="1:45" x14ac:dyDescent="0.15">
      <c r="A29" s="307" t="s">
        <v>17</v>
      </c>
      <c r="B29" s="308" t="s">
        <v>270</v>
      </c>
      <c r="C29" s="309">
        <v>3361</v>
      </c>
      <c r="D29" s="310">
        <f t="shared" si="0"/>
        <v>1174</v>
      </c>
      <c r="E29" s="311">
        <v>379</v>
      </c>
      <c r="F29" s="310">
        <v>382</v>
      </c>
      <c r="G29" s="312">
        <v>127</v>
      </c>
      <c r="H29" s="311">
        <v>264</v>
      </c>
      <c r="I29" s="311">
        <v>11</v>
      </c>
      <c r="J29" s="310">
        <v>64</v>
      </c>
      <c r="K29" s="312">
        <v>44</v>
      </c>
      <c r="L29" s="311">
        <v>38</v>
      </c>
      <c r="M29" s="311">
        <v>36</v>
      </c>
      <c r="N29" s="310">
        <v>131</v>
      </c>
      <c r="O29" s="312">
        <v>54</v>
      </c>
      <c r="P29" s="310">
        <v>6</v>
      </c>
      <c r="Q29" s="312">
        <v>72</v>
      </c>
      <c r="R29" s="311">
        <v>11</v>
      </c>
      <c r="S29" s="311">
        <v>119</v>
      </c>
      <c r="T29" s="310">
        <v>58</v>
      </c>
      <c r="U29" s="312">
        <v>46</v>
      </c>
      <c r="V29" s="311">
        <v>47</v>
      </c>
      <c r="W29" s="311">
        <v>7</v>
      </c>
      <c r="X29" s="310">
        <v>27</v>
      </c>
      <c r="Y29" s="312">
        <v>3</v>
      </c>
      <c r="Z29" s="311">
        <v>25</v>
      </c>
      <c r="AA29" s="311">
        <v>33</v>
      </c>
      <c r="AB29" s="310">
        <v>9</v>
      </c>
      <c r="AC29" s="312">
        <v>23</v>
      </c>
      <c r="AD29" s="311">
        <v>36</v>
      </c>
      <c r="AE29" s="311">
        <v>11</v>
      </c>
      <c r="AF29" s="310">
        <v>13</v>
      </c>
      <c r="AG29" s="312">
        <v>5</v>
      </c>
      <c r="AH29" s="311">
        <v>14</v>
      </c>
      <c r="AI29" s="311">
        <v>3</v>
      </c>
      <c r="AJ29" s="310">
        <v>11</v>
      </c>
      <c r="AK29" s="312">
        <v>5</v>
      </c>
      <c r="AL29" s="311">
        <v>7</v>
      </c>
      <c r="AM29" s="311">
        <v>8</v>
      </c>
      <c r="AN29" s="310">
        <v>4</v>
      </c>
      <c r="AO29" s="312">
        <v>39</v>
      </c>
      <c r="AP29" s="311">
        <v>8</v>
      </c>
      <c r="AQ29" s="311">
        <v>7</v>
      </c>
      <c r="AR29" s="313">
        <v>0</v>
      </c>
      <c r="AS29" s="422">
        <f t="shared" si="1"/>
        <v>862</v>
      </c>
    </row>
    <row r="30" spans="1:45" x14ac:dyDescent="0.15">
      <c r="A30" s="307" t="s">
        <v>18</v>
      </c>
      <c r="B30" s="308" t="s">
        <v>279</v>
      </c>
      <c r="C30" s="309">
        <v>11375</v>
      </c>
      <c r="D30" s="310">
        <f t="shared" si="0"/>
        <v>3172</v>
      </c>
      <c r="E30" s="311">
        <v>1918</v>
      </c>
      <c r="F30" s="310">
        <v>1231</v>
      </c>
      <c r="G30" s="312">
        <v>410</v>
      </c>
      <c r="H30" s="311">
        <v>663</v>
      </c>
      <c r="I30" s="311">
        <v>143</v>
      </c>
      <c r="J30" s="310">
        <v>97</v>
      </c>
      <c r="K30" s="312">
        <v>199</v>
      </c>
      <c r="L30" s="311">
        <v>270</v>
      </c>
      <c r="M30" s="311">
        <v>221</v>
      </c>
      <c r="N30" s="310">
        <v>362</v>
      </c>
      <c r="O30" s="312">
        <v>248</v>
      </c>
      <c r="P30" s="310">
        <v>68</v>
      </c>
      <c r="Q30" s="312">
        <v>221</v>
      </c>
      <c r="R30" s="311">
        <v>90</v>
      </c>
      <c r="S30" s="311">
        <v>383</v>
      </c>
      <c r="T30" s="310">
        <v>166</v>
      </c>
      <c r="U30" s="312">
        <v>76</v>
      </c>
      <c r="V30" s="311">
        <v>217</v>
      </c>
      <c r="W30" s="311">
        <v>29</v>
      </c>
      <c r="X30" s="310">
        <v>76</v>
      </c>
      <c r="Y30" s="312">
        <v>44</v>
      </c>
      <c r="Z30" s="311">
        <v>106</v>
      </c>
      <c r="AA30" s="311">
        <v>93</v>
      </c>
      <c r="AB30" s="310">
        <v>92</v>
      </c>
      <c r="AC30" s="312">
        <v>74</v>
      </c>
      <c r="AD30" s="311">
        <v>60</v>
      </c>
      <c r="AE30" s="311">
        <v>108</v>
      </c>
      <c r="AF30" s="310">
        <v>121</v>
      </c>
      <c r="AG30" s="312">
        <v>48</v>
      </c>
      <c r="AH30" s="311">
        <v>3</v>
      </c>
      <c r="AI30" s="311">
        <v>30</v>
      </c>
      <c r="AJ30" s="310">
        <v>26</v>
      </c>
      <c r="AK30" s="312">
        <v>29</v>
      </c>
      <c r="AL30" s="311">
        <v>40</v>
      </c>
      <c r="AM30" s="311">
        <v>29</v>
      </c>
      <c r="AN30" s="310">
        <v>34</v>
      </c>
      <c r="AO30" s="312">
        <v>35</v>
      </c>
      <c r="AP30" s="311">
        <v>41</v>
      </c>
      <c r="AQ30" s="311">
        <v>41</v>
      </c>
      <c r="AR30" s="313">
        <v>61</v>
      </c>
      <c r="AS30" s="422">
        <f t="shared" si="1"/>
        <v>3655</v>
      </c>
    </row>
    <row r="31" spans="1:45" x14ac:dyDescent="0.15">
      <c r="A31" s="307" t="s">
        <v>19</v>
      </c>
      <c r="B31" s="308" t="s">
        <v>380</v>
      </c>
      <c r="C31" s="309">
        <v>462368</v>
      </c>
      <c r="D31" s="310">
        <f t="shared" si="0"/>
        <v>157638</v>
      </c>
      <c r="E31" s="311">
        <v>55660</v>
      </c>
      <c r="F31" s="310">
        <v>33001</v>
      </c>
      <c r="G31" s="312">
        <v>19312</v>
      </c>
      <c r="H31" s="311">
        <v>33440</v>
      </c>
      <c r="I31" s="311">
        <v>4238</v>
      </c>
      <c r="J31" s="310">
        <v>5258</v>
      </c>
      <c r="K31" s="312">
        <v>14704</v>
      </c>
      <c r="L31" s="311">
        <v>1946</v>
      </c>
      <c r="M31" s="311">
        <v>8721</v>
      </c>
      <c r="N31" s="310">
        <v>20083</v>
      </c>
      <c r="O31" s="312">
        <v>3744</v>
      </c>
      <c r="P31" s="310">
        <v>3770</v>
      </c>
      <c r="Q31" s="312">
        <v>11086</v>
      </c>
      <c r="R31" s="311">
        <v>8265</v>
      </c>
      <c r="S31" s="311">
        <v>6042</v>
      </c>
      <c r="T31" s="310">
        <v>9203</v>
      </c>
      <c r="U31" s="312">
        <v>4156</v>
      </c>
      <c r="V31" s="311">
        <v>7717</v>
      </c>
      <c r="W31" s="311">
        <v>3628</v>
      </c>
      <c r="X31" s="310">
        <v>3413</v>
      </c>
      <c r="Y31" s="312">
        <v>1893</v>
      </c>
      <c r="Z31" s="311">
        <v>4899</v>
      </c>
      <c r="AA31" s="311">
        <v>4535</v>
      </c>
      <c r="AB31" s="310">
        <v>3023</v>
      </c>
      <c r="AC31" s="312">
        <v>3609</v>
      </c>
      <c r="AD31" s="311">
        <v>2870</v>
      </c>
      <c r="AE31" s="311">
        <v>3352</v>
      </c>
      <c r="AF31" s="310">
        <v>5793</v>
      </c>
      <c r="AG31" s="312">
        <v>1989</v>
      </c>
      <c r="AH31" s="311">
        <v>1142</v>
      </c>
      <c r="AI31" s="311">
        <v>2459</v>
      </c>
      <c r="AJ31" s="310">
        <v>1432</v>
      </c>
      <c r="AK31" s="312">
        <v>546</v>
      </c>
      <c r="AL31" s="311">
        <v>2098</v>
      </c>
      <c r="AM31" s="311">
        <v>660</v>
      </c>
      <c r="AN31" s="310">
        <v>2596</v>
      </c>
      <c r="AO31" s="312">
        <v>903</v>
      </c>
      <c r="AP31" s="311">
        <v>1223</v>
      </c>
      <c r="AQ31" s="311">
        <v>1184</v>
      </c>
      <c r="AR31" s="313">
        <v>1137</v>
      </c>
      <c r="AS31" s="422">
        <f t="shared" si="1"/>
        <v>111683</v>
      </c>
    </row>
    <row r="32" spans="1:45" x14ac:dyDescent="0.15">
      <c r="A32" s="307" t="s">
        <v>20</v>
      </c>
      <c r="B32" s="308" t="s">
        <v>37</v>
      </c>
      <c r="C32" s="309">
        <v>52260</v>
      </c>
      <c r="D32" s="310">
        <f t="shared" si="0"/>
        <v>19391</v>
      </c>
      <c r="E32" s="311">
        <v>7668</v>
      </c>
      <c r="F32" s="310">
        <v>3775</v>
      </c>
      <c r="G32" s="312">
        <v>2950</v>
      </c>
      <c r="H32" s="311">
        <v>3128</v>
      </c>
      <c r="I32" s="311">
        <v>738</v>
      </c>
      <c r="J32" s="310">
        <v>800</v>
      </c>
      <c r="K32" s="312">
        <v>1116</v>
      </c>
      <c r="L32" s="311">
        <v>241</v>
      </c>
      <c r="M32" s="311">
        <v>1282</v>
      </c>
      <c r="N32" s="310">
        <v>2079</v>
      </c>
      <c r="O32" s="312">
        <v>353</v>
      </c>
      <c r="P32" s="310">
        <v>439</v>
      </c>
      <c r="Q32" s="312">
        <v>932</v>
      </c>
      <c r="R32" s="311">
        <v>490</v>
      </c>
      <c r="S32" s="311">
        <v>611</v>
      </c>
      <c r="T32" s="310">
        <v>1122</v>
      </c>
      <c r="U32" s="312">
        <v>309</v>
      </c>
      <c r="V32" s="311">
        <v>753</v>
      </c>
      <c r="W32" s="311">
        <v>303</v>
      </c>
      <c r="X32" s="310">
        <v>258</v>
      </c>
      <c r="Y32" s="312">
        <v>165</v>
      </c>
      <c r="Z32" s="311">
        <v>313</v>
      </c>
      <c r="AA32" s="311">
        <v>352</v>
      </c>
      <c r="AB32" s="310">
        <v>269</v>
      </c>
      <c r="AC32" s="312">
        <v>340</v>
      </c>
      <c r="AD32" s="311">
        <v>344</v>
      </c>
      <c r="AE32" s="311">
        <v>197</v>
      </c>
      <c r="AF32" s="310">
        <v>425</v>
      </c>
      <c r="AG32" s="312">
        <v>79</v>
      </c>
      <c r="AH32" s="311">
        <v>79</v>
      </c>
      <c r="AI32" s="311">
        <v>77</v>
      </c>
      <c r="AJ32" s="310">
        <v>87</v>
      </c>
      <c r="AK32" s="312">
        <v>25</v>
      </c>
      <c r="AL32" s="311">
        <v>208</v>
      </c>
      <c r="AM32" s="311">
        <v>48</v>
      </c>
      <c r="AN32" s="310">
        <v>153</v>
      </c>
      <c r="AO32" s="312">
        <v>62</v>
      </c>
      <c r="AP32" s="311">
        <v>84</v>
      </c>
      <c r="AQ32" s="311">
        <v>113</v>
      </c>
      <c r="AR32" s="313">
        <v>102</v>
      </c>
      <c r="AS32" s="422">
        <f t="shared" si="1"/>
        <v>12768</v>
      </c>
    </row>
    <row r="33" spans="1:45" x14ac:dyDescent="0.15">
      <c r="A33" s="307" t="s">
        <v>21</v>
      </c>
      <c r="B33" s="308" t="s">
        <v>38</v>
      </c>
      <c r="C33" s="309">
        <v>52349</v>
      </c>
      <c r="D33" s="310">
        <f t="shared" si="0"/>
        <v>20397</v>
      </c>
      <c r="E33" s="311">
        <v>4934</v>
      </c>
      <c r="F33" s="310">
        <v>5367</v>
      </c>
      <c r="G33" s="312">
        <v>2199</v>
      </c>
      <c r="H33" s="311">
        <v>5928</v>
      </c>
      <c r="I33" s="311">
        <v>251</v>
      </c>
      <c r="J33" s="310">
        <v>1478</v>
      </c>
      <c r="K33" s="312">
        <v>1727</v>
      </c>
      <c r="L33" s="311">
        <v>141</v>
      </c>
      <c r="M33" s="311">
        <v>422</v>
      </c>
      <c r="N33" s="310">
        <v>1870</v>
      </c>
      <c r="O33" s="312">
        <v>180</v>
      </c>
      <c r="P33" s="310">
        <v>137</v>
      </c>
      <c r="Q33" s="312">
        <v>2097</v>
      </c>
      <c r="R33" s="311">
        <v>390</v>
      </c>
      <c r="S33" s="311">
        <v>490</v>
      </c>
      <c r="T33" s="310">
        <v>1169</v>
      </c>
      <c r="U33" s="312">
        <v>166</v>
      </c>
      <c r="V33" s="311">
        <v>745</v>
      </c>
      <c r="W33" s="311">
        <v>113</v>
      </c>
      <c r="X33" s="310">
        <v>148</v>
      </c>
      <c r="Y33" s="312">
        <v>44</v>
      </c>
      <c r="Z33" s="311">
        <v>216</v>
      </c>
      <c r="AA33" s="311">
        <v>184</v>
      </c>
      <c r="AB33" s="310">
        <v>95</v>
      </c>
      <c r="AC33" s="312">
        <v>179</v>
      </c>
      <c r="AD33" s="311">
        <v>77</v>
      </c>
      <c r="AE33" s="311">
        <v>228</v>
      </c>
      <c r="AF33" s="310">
        <v>233</v>
      </c>
      <c r="AG33" s="312">
        <v>83</v>
      </c>
      <c r="AH33" s="311">
        <v>32</v>
      </c>
      <c r="AI33" s="311">
        <v>102</v>
      </c>
      <c r="AJ33" s="310">
        <v>154</v>
      </c>
      <c r="AK33" s="312">
        <v>9</v>
      </c>
      <c r="AL33" s="311">
        <v>84</v>
      </c>
      <c r="AM33" s="311">
        <v>18</v>
      </c>
      <c r="AN33" s="310">
        <v>143</v>
      </c>
      <c r="AO33" s="312">
        <v>55</v>
      </c>
      <c r="AP33" s="311">
        <v>29</v>
      </c>
      <c r="AQ33" s="311">
        <v>15</v>
      </c>
      <c r="AR33" s="313">
        <v>20</v>
      </c>
      <c r="AS33" s="422">
        <f t="shared" si="1"/>
        <v>8632</v>
      </c>
    </row>
    <row r="34" spans="1:45" x14ac:dyDescent="0.15">
      <c r="A34" s="307" t="s">
        <v>22</v>
      </c>
      <c r="B34" s="308" t="s">
        <v>529</v>
      </c>
      <c r="C34" s="309">
        <v>146857</v>
      </c>
      <c r="D34" s="310">
        <f t="shared" si="0"/>
        <v>58372</v>
      </c>
      <c r="E34" s="311">
        <v>16419</v>
      </c>
      <c r="F34" s="310">
        <v>13991</v>
      </c>
      <c r="G34" s="312">
        <v>4784</v>
      </c>
      <c r="H34" s="311">
        <v>10779</v>
      </c>
      <c r="I34" s="311">
        <v>684</v>
      </c>
      <c r="J34" s="310">
        <v>738</v>
      </c>
      <c r="K34" s="312">
        <v>4655</v>
      </c>
      <c r="L34" s="311">
        <v>526</v>
      </c>
      <c r="M34" s="311">
        <v>1177</v>
      </c>
      <c r="N34" s="310">
        <v>5450</v>
      </c>
      <c r="O34" s="312">
        <v>866</v>
      </c>
      <c r="P34" s="310">
        <v>999</v>
      </c>
      <c r="Q34" s="312">
        <v>2236</v>
      </c>
      <c r="R34" s="311">
        <v>1997</v>
      </c>
      <c r="S34" s="311">
        <v>1799</v>
      </c>
      <c r="T34" s="310">
        <v>1811</v>
      </c>
      <c r="U34" s="312">
        <v>1361</v>
      </c>
      <c r="V34" s="311">
        <v>1718</v>
      </c>
      <c r="W34" s="311">
        <v>1983</v>
      </c>
      <c r="X34" s="310">
        <v>846</v>
      </c>
      <c r="Y34" s="312">
        <v>580</v>
      </c>
      <c r="Z34" s="311">
        <v>1473</v>
      </c>
      <c r="AA34" s="311">
        <v>927</v>
      </c>
      <c r="AB34" s="310">
        <v>645</v>
      </c>
      <c r="AC34" s="312">
        <v>769</v>
      </c>
      <c r="AD34" s="311">
        <v>542</v>
      </c>
      <c r="AE34" s="311">
        <v>1367</v>
      </c>
      <c r="AF34" s="310">
        <v>1973</v>
      </c>
      <c r="AG34" s="312">
        <v>347</v>
      </c>
      <c r="AH34" s="311">
        <v>291</v>
      </c>
      <c r="AI34" s="311">
        <v>1199</v>
      </c>
      <c r="AJ34" s="310">
        <v>702</v>
      </c>
      <c r="AK34" s="312">
        <v>182</v>
      </c>
      <c r="AL34" s="311">
        <v>957</v>
      </c>
      <c r="AM34" s="311">
        <v>317</v>
      </c>
      <c r="AN34" s="310">
        <v>755</v>
      </c>
      <c r="AO34" s="312">
        <v>180</v>
      </c>
      <c r="AP34" s="311">
        <v>166</v>
      </c>
      <c r="AQ34" s="311">
        <v>155</v>
      </c>
      <c r="AR34" s="313">
        <v>139</v>
      </c>
      <c r="AS34" s="422">
        <f t="shared" si="1"/>
        <v>34016</v>
      </c>
    </row>
    <row r="35" spans="1:45" x14ac:dyDescent="0.15">
      <c r="A35" s="307" t="s">
        <v>23</v>
      </c>
      <c r="B35" s="308" t="s">
        <v>191</v>
      </c>
      <c r="C35" s="309">
        <v>29908</v>
      </c>
      <c r="D35" s="310">
        <f t="shared" si="0"/>
        <v>14890</v>
      </c>
      <c r="E35" s="311">
        <v>2790</v>
      </c>
      <c r="F35" s="310">
        <v>3249</v>
      </c>
      <c r="G35" s="312">
        <v>1499</v>
      </c>
      <c r="H35" s="311">
        <v>1884</v>
      </c>
      <c r="I35" s="311">
        <v>126</v>
      </c>
      <c r="J35" s="310">
        <v>253</v>
      </c>
      <c r="K35" s="312">
        <v>857</v>
      </c>
      <c r="L35" s="311">
        <v>55</v>
      </c>
      <c r="M35" s="311">
        <v>283</v>
      </c>
      <c r="N35" s="310">
        <v>844</v>
      </c>
      <c r="O35" s="312">
        <v>42</v>
      </c>
      <c r="P35" s="310">
        <v>58</v>
      </c>
      <c r="Q35" s="312">
        <v>576</v>
      </c>
      <c r="R35" s="311">
        <v>61</v>
      </c>
      <c r="S35" s="311">
        <v>588</v>
      </c>
      <c r="T35" s="310">
        <v>233</v>
      </c>
      <c r="U35" s="312">
        <v>49</v>
      </c>
      <c r="V35" s="311">
        <v>841</v>
      </c>
      <c r="W35" s="311">
        <v>41</v>
      </c>
      <c r="X35" s="310">
        <v>50</v>
      </c>
      <c r="Y35" s="312">
        <v>45</v>
      </c>
      <c r="Z35" s="311">
        <v>91</v>
      </c>
      <c r="AA35" s="311">
        <v>42</v>
      </c>
      <c r="AB35" s="310">
        <v>40</v>
      </c>
      <c r="AC35" s="312">
        <v>22</v>
      </c>
      <c r="AD35" s="311">
        <v>22</v>
      </c>
      <c r="AE35" s="311">
        <v>72</v>
      </c>
      <c r="AF35" s="310">
        <v>60</v>
      </c>
      <c r="AG35" s="312">
        <v>36</v>
      </c>
      <c r="AH35" s="311">
        <v>11</v>
      </c>
      <c r="AI35" s="311">
        <v>28</v>
      </c>
      <c r="AJ35" s="310">
        <v>24</v>
      </c>
      <c r="AK35" s="312">
        <v>10</v>
      </c>
      <c r="AL35" s="311">
        <v>14</v>
      </c>
      <c r="AM35" s="311">
        <v>13</v>
      </c>
      <c r="AN35" s="310">
        <v>45</v>
      </c>
      <c r="AO35" s="312">
        <v>13</v>
      </c>
      <c r="AP35" s="311">
        <v>18</v>
      </c>
      <c r="AQ35" s="311">
        <v>15</v>
      </c>
      <c r="AR35" s="313">
        <v>18</v>
      </c>
      <c r="AS35" s="422">
        <f t="shared" si="1"/>
        <v>4607</v>
      </c>
    </row>
    <row r="36" spans="1:45" x14ac:dyDescent="0.15">
      <c r="A36" s="307" t="s">
        <v>24</v>
      </c>
      <c r="B36" s="308" t="s">
        <v>39</v>
      </c>
      <c r="C36" s="309">
        <v>66571</v>
      </c>
      <c r="D36" s="310">
        <f t="shared" si="0"/>
        <v>21457</v>
      </c>
      <c r="E36" s="311">
        <v>5675</v>
      </c>
      <c r="F36" s="310">
        <v>3806</v>
      </c>
      <c r="G36" s="312">
        <v>3174</v>
      </c>
      <c r="H36" s="311">
        <v>3719</v>
      </c>
      <c r="I36" s="311">
        <v>904</v>
      </c>
      <c r="J36" s="310">
        <v>1158</v>
      </c>
      <c r="K36" s="312">
        <v>5057</v>
      </c>
      <c r="L36" s="311">
        <v>467</v>
      </c>
      <c r="M36" s="311">
        <v>1455</v>
      </c>
      <c r="N36" s="310">
        <v>2835</v>
      </c>
      <c r="O36" s="312">
        <v>532</v>
      </c>
      <c r="P36" s="310">
        <v>521</v>
      </c>
      <c r="Q36" s="312">
        <v>1746</v>
      </c>
      <c r="R36" s="311">
        <v>778</v>
      </c>
      <c r="S36" s="311">
        <v>863</v>
      </c>
      <c r="T36" s="310">
        <v>1203</v>
      </c>
      <c r="U36" s="312">
        <v>857</v>
      </c>
      <c r="V36" s="311">
        <v>976</v>
      </c>
      <c r="W36" s="311">
        <v>507</v>
      </c>
      <c r="X36" s="310">
        <v>589</v>
      </c>
      <c r="Y36" s="312">
        <v>409</v>
      </c>
      <c r="Z36" s="311">
        <v>907</v>
      </c>
      <c r="AA36" s="311">
        <v>508</v>
      </c>
      <c r="AB36" s="310">
        <v>545</v>
      </c>
      <c r="AC36" s="312">
        <v>572</v>
      </c>
      <c r="AD36" s="311">
        <v>599</v>
      </c>
      <c r="AE36" s="311">
        <v>850</v>
      </c>
      <c r="AF36" s="310">
        <v>913</v>
      </c>
      <c r="AG36" s="312">
        <v>261</v>
      </c>
      <c r="AH36" s="311">
        <v>237</v>
      </c>
      <c r="AI36" s="311">
        <v>228</v>
      </c>
      <c r="AJ36" s="310">
        <v>224</v>
      </c>
      <c r="AK36" s="312">
        <v>110</v>
      </c>
      <c r="AL36" s="311">
        <v>281</v>
      </c>
      <c r="AM36" s="311">
        <v>148</v>
      </c>
      <c r="AN36" s="310">
        <v>209</v>
      </c>
      <c r="AO36" s="312">
        <v>350</v>
      </c>
      <c r="AP36" s="311">
        <v>305</v>
      </c>
      <c r="AQ36" s="311">
        <v>344</v>
      </c>
      <c r="AR36" s="313">
        <v>292</v>
      </c>
      <c r="AS36" s="422">
        <f t="shared" si="1"/>
        <v>14246</v>
      </c>
    </row>
    <row r="37" spans="1:45" x14ac:dyDescent="0.15">
      <c r="A37" s="307" t="s">
        <v>25</v>
      </c>
      <c r="B37" s="308" t="s">
        <v>40</v>
      </c>
      <c r="C37" s="309">
        <v>138126</v>
      </c>
      <c r="D37" s="310">
        <f t="shared" si="0"/>
        <v>43795</v>
      </c>
      <c r="E37" s="311">
        <v>12968</v>
      </c>
      <c r="F37" s="310">
        <v>7577</v>
      </c>
      <c r="G37" s="312">
        <v>5322</v>
      </c>
      <c r="H37" s="311">
        <v>16151</v>
      </c>
      <c r="I37" s="311">
        <v>1121</v>
      </c>
      <c r="J37" s="310">
        <v>2875</v>
      </c>
      <c r="K37" s="312">
        <v>3760</v>
      </c>
      <c r="L37" s="311">
        <v>801</v>
      </c>
      <c r="M37" s="311">
        <v>2473</v>
      </c>
      <c r="N37" s="310">
        <v>4941</v>
      </c>
      <c r="O37" s="312">
        <v>1206</v>
      </c>
      <c r="P37" s="310">
        <v>950</v>
      </c>
      <c r="Q37" s="312">
        <v>4818</v>
      </c>
      <c r="R37" s="311">
        <v>1783</v>
      </c>
      <c r="S37" s="311">
        <v>1571</v>
      </c>
      <c r="T37" s="310">
        <v>2837</v>
      </c>
      <c r="U37" s="312">
        <v>931</v>
      </c>
      <c r="V37" s="311">
        <v>3683</v>
      </c>
      <c r="W37" s="311">
        <v>1038</v>
      </c>
      <c r="X37" s="310">
        <v>1159</v>
      </c>
      <c r="Y37" s="312">
        <v>608</v>
      </c>
      <c r="Z37" s="311">
        <v>1894</v>
      </c>
      <c r="AA37" s="311">
        <v>991</v>
      </c>
      <c r="AB37" s="310">
        <v>918</v>
      </c>
      <c r="AC37" s="312">
        <v>1045</v>
      </c>
      <c r="AD37" s="311">
        <v>957</v>
      </c>
      <c r="AE37" s="311">
        <v>1412</v>
      </c>
      <c r="AF37" s="310">
        <v>1939</v>
      </c>
      <c r="AG37" s="312">
        <v>770</v>
      </c>
      <c r="AH37" s="311">
        <v>637</v>
      </c>
      <c r="AI37" s="311">
        <v>716</v>
      </c>
      <c r="AJ37" s="310">
        <v>766</v>
      </c>
      <c r="AK37" s="312">
        <v>305</v>
      </c>
      <c r="AL37" s="311">
        <v>561</v>
      </c>
      <c r="AM37" s="311">
        <v>250</v>
      </c>
      <c r="AN37" s="310">
        <v>557</v>
      </c>
      <c r="AO37" s="312">
        <v>649</v>
      </c>
      <c r="AP37" s="311">
        <v>398</v>
      </c>
      <c r="AQ37" s="311">
        <v>625</v>
      </c>
      <c r="AR37" s="313">
        <v>368</v>
      </c>
      <c r="AS37" s="422">
        <f t="shared" si="1"/>
        <v>29623</v>
      </c>
    </row>
    <row r="38" spans="1:45" x14ac:dyDescent="0.15">
      <c r="A38" s="307" t="s">
        <v>26</v>
      </c>
      <c r="B38" s="308" t="s">
        <v>476</v>
      </c>
      <c r="C38" s="309">
        <v>297763</v>
      </c>
      <c r="D38" s="310">
        <f t="shared" si="0"/>
        <v>88946</v>
      </c>
      <c r="E38" s="311">
        <v>29406</v>
      </c>
      <c r="F38" s="310">
        <v>23893</v>
      </c>
      <c r="G38" s="312">
        <v>15856</v>
      </c>
      <c r="H38" s="311">
        <v>23984</v>
      </c>
      <c r="I38" s="311">
        <v>3407</v>
      </c>
      <c r="J38" s="310">
        <v>4333</v>
      </c>
      <c r="K38" s="312">
        <v>9314</v>
      </c>
      <c r="L38" s="311">
        <v>1963</v>
      </c>
      <c r="M38" s="311">
        <v>4830</v>
      </c>
      <c r="N38" s="310">
        <v>13053</v>
      </c>
      <c r="O38" s="312">
        <v>3234</v>
      </c>
      <c r="P38" s="310">
        <v>2394</v>
      </c>
      <c r="Q38" s="312">
        <v>11091</v>
      </c>
      <c r="R38" s="311">
        <v>4394</v>
      </c>
      <c r="S38" s="311">
        <v>3774</v>
      </c>
      <c r="T38" s="310">
        <v>8092</v>
      </c>
      <c r="U38" s="312">
        <v>3462</v>
      </c>
      <c r="V38" s="311">
        <v>5844</v>
      </c>
      <c r="W38" s="311">
        <v>2145</v>
      </c>
      <c r="X38" s="310">
        <v>2225</v>
      </c>
      <c r="Y38" s="312">
        <v>1968</v>
      </c>
      <c r="Z38" s="311">
        <v>3593</v>
      </c>
      <c r="AA38" s="311">
        <v>2285</v>
      </c>
      <c r="AB38" s="310">
        <v>1857</v>
      </c>
      <c r="AC38" s="312">
        <v>2560</v>
      </c>
      <c r="AD38" s="311">
        <v>2029</v>
      </c>
      <c r="AE38" s="311">
        <v>1810</v>
      </c>
      <c r="AF38" s="310">
        <v>4086</v>
      </c>
      <c r="AG38" s="312">
        <v>1453</v>
      </c>
      <c r="AH38" s="311">
        <v>1134</v>
      </c>
      <c r="AI38" s="311">
        <v>1621</v>
      </c>
      <c r="AJ38" s="310">
        <v>1027</v>
      </c>
      <c r="AK38" s="312">
        <v>332</v>
      </c>
      <c r="AL38" s="311">
        <v>1054</v>
      </c>
      <c r="AM38" s="311">
        <v>655</v>
      </c>
      <c r="AN38" s="310">
        <v>1084</v>
      </c>
      <c r="AO38" s="312">
        <v>710</v>
      </c>
      <c r="AP38" s="311">
        <v>1446</v>
      </c>
      <c r="AQ38" s="311">
        <v>767</v>
      </c>
      <c r="AR38" s="313">
        <v>652</v>
      </c>
      <c r="AS38" s="422">
        <f t="shared" si="1"/>
        <v>67619</v>
      </c>
    </row>
    <row r="39" spans="1:45" x14ac:dyDescent="0.15">
      <c r="A39" s="307" t="s">
        <v>51</v>
      </c>
      <c r="B39" s="308" t="s">
        <v>530</v>
      </c>
      <c r="C39" s="309">
        <v>24412</v>
      </c>
      <c r="D39" s="310">
        <f t="shared" si="0"/>
        <v>7105</v>
      </c>
      <c r="E39" s="311">
        <v>2880</v>
      </c>
      <c r="F39" s="310">
        <v>943</v>
      </c>
      <c r="G39" s="312">
        <v>900</v>
      </c>
      <c r="H39" s="311">
        <v>1300</v>
      </c>
      <c r="I39" s="311">
        <v>340</v>
      </c>
      <c r="J39" s="310">
        <v>185</v>
      </c>
      <c r="K39" s="312">
        <v>528</v>
      </c>
      <c r="L39" s="311">
        <v>183</v>
      </c>
      <c r="M39" s="311">
        <v>721</v>
      </c>
      <c r="N39" s="310">
        <v>924</v>
      </c>
      <c r="O39" s="312">
        <v>301</v>
      </c>
      <c r="P39" s="310">
        <v>345</v>
      </c>
      <c r="Q39" s="312">
        <v>591</v>
      </c>
      <c r="R39" s="311">
        <v>414</v>
      </c>
      <c r="S39" s="311">
        <v>357</v>
      </c>
      <c r="T39" s="310">
        <v>316</v>
      </c>
      <c r="U39" s="312">
        <v>257</v>
      </c>
      <c r="V39" s="311">
        <v>504</v>
      </c>
      <c r="W39" s="311">
        <v>317</v>
      </c>
      <c r="X39" s="310">
        <v>325</v>
      </c>
      <c r="Y39" s="312">
        <v>245</v>
      </c>
      <c r="Z39" s="311">
        <v>629</v>
      </c>
      <c r="AA39" s="311">
        <v>432</v>
      </c>
      <c r="AB39" s="310">
        <v>287</v>
      </c>
      <c r="AC39" s="312">
        <v>432</v>
      </c>
      <c r="AD39" s="311">
        <v>372</v>
      </c>
      <c r="AE39" s="311">
        <v>321</v>
      </c>
      <c r="AF39" s="310">
        <v>555</v>
      </c>
      <c r="AG39" s="312">
        <v>71</v>
      </c>
      <c r="AH39" s="311">
        <v>199</v>
      </c>
      <c r="AI39" s="311">
        <v>97</v>
      </c>
      <c r="AJ39" s="310">
        <v>92</v>
      </c>
      <c r="AK39" s="312">
        <v>69</v>
      </c>
      <c r="AL39" s="311">
        <v>115</v>
      </c>
      <c r="AM39" s="311">
        <v>112</v>
      </c>
      <c r="AN39" s="310">
        <v>81</v>
      </c>
      <c r="AO39" s="312">
        <v>108</v>
      </c>
      <c r="AP39" s="311">
        <v>149</v>
      </c>
      <c r="AQ39" s="311">
        <v>159</v>
      </c>
      <c r="AR39" s="313">
        <v>151</v>
      </c>
      <c r="AS39" s="422">
        <f t="shared" si="1"/>
        <v>6712</v>
      </c>
    </row>
    <row r="40" spans="1:45" x14ac:dyDescent="0.15">
      <c r="A40" s="307" t="s">
        <v>192</v>
      </c>
      <c r="B40" s="308" t="s">
        <v>41</v>
      </c>
      <c r="C40" s="309">
        <v>223814</v>
      </c>
      <c r="D40" s="310">
        <f t="shared" si="0"/>
        <v>82167</v>
      </c>
      <c r="E40" s="311">
        <v>23856</v>
      </c>
      <c r="F40" s="310">
        <v>20433</v>
      </c>
      <c r="G40" s="312">
        <v>10079</v>
      </c>
      <c r="H40" s="311">
        <v>13233</v>
      </c>
      <c r="I40" s="311">
        <v>1516</v>
      </c>
      <c r="J40" s="310">
        <v>3636</v>
      </c>
      <c r="K40" s="312">
        <v>4949</v>
      </c>
      <c r="L40" s="311">
        <v>933</v>
      </c>
      <c r="M40" s="311">
        <v>3211</v>
      </c>
      <c r="N40" s="310">
        <v>8567</v>
      </c>
      <c r="O40" s="312">
        <v>1103</v>
      </c>
      <c r="P40" s="310">
        <v>1505</v>
      </c>
      <c r="Q40" s="312">
        <v>6040</v>
      </c>
      <c r="R40" s="311">
        <v>1641</v>
      </c>
      <c r="S40" s="311">
        <v>11242</v>
      </c>
      <c r="T40" s="310">
        <v>3538</v>
      </c>
      <c r="U40" s="312">
        <v>1099</v>
      </c>
      <c r="V40" s="311">
        <v>3286</v>
      </c>
      <c r="W40" s="311">
        <v>1778</v>
      </c>
      <c r="X40" s="310">
        <v>1021</v>
      </c>
      <c r="Y40" s="312">
        <v>787</v>
      </c>
      <c r="Z40" s="311">
        <v>1865</v>
      </c>
      <c r="AA40" s="311">
        <v>953</v>
      </c>
      <c r="AB40" s="310">
        <v>1147</v>
      </c>
      <c r="AC40" s="312">
        <v>746</v>
      </c>
      <c r="AD40" s="311">
        <v>1017</v>
      </c>
      <c r="AE40" s="311">
        <v>1255</v>
      </c>
      <c r="AF40" s="310">
        <v>2642</v>
      </c>
      <c r="AG40" s="312">
        <v>617</v>
      </c>
      <c r="AH40" s="311">
        <v>461</v>
      </c>
      <c r="AI40" s="311">
        <v>769</v>
      </c>
      <c r="AJ40" s="310">
        <v>1621</v>
      </c>
      <c r="AK40" s="312">
        <v>227</v>
      </c>
      <c r="AL40" s="311">
        <v>479</v>
      </c>
      <c r="AM40" s="311">
        <v>142</v>
      </c>
      <c r="AN40" s="310">
        <v>566</v>
      </c>
      <c r="AO40" s="312">
        <v>624</v>
      </c>
      <c r="AP40" s="311">
        <v>2089</v>
      </c>
      <c r="AQ40" s="311">
        <v>390</v>
      </c>
      <c r="AR40" s="313">
        <v>584</v>
      </c>
      <c r="AS40" s="422">
        <f t="shared" si="1"/>
        <v>57655</v>
      </c>
    </row>
    <row r="41" spans="1:45" x14ac:dyDescent="0.15">
      <c r="A41" s="307" t="s">
        <v>198</v>
      </c>
      <c r="B41" s="308" t="s">
        <v>42</v>
      </c>
      <c r="C41" s="309">
        <v>341198</v>
      </c>
      <c r="D41" s="310">
        <f>C41-SUM(E41:AR41)</f>
        <v>114877</v>
      </c>
      <c r="E41" s="311">
        <v>35465</v>
      </c>
      <c r="F41" s="310">
        <v>27676</v>
      </c>
      <c r="G41" s="312">
        <v>15061</v>
      </c>
      <c r="H41" s="311">
        <v>27050</v>
      </c>
      <c r="I41" s="311">
        <v>3759</v>
      </c>
      <c r="J41" s="310">
        <v>4521</v>
      </c>
      <c r="K41" s="312">
        <v>9834</v>
      </c>
      <c r="L41" s="311">
        <v>1549</v>
      </c>
      <c r="M41" s="311">
        <v>7789</v>
      </c>
      <c r="N41" s="310">
        <v>13853</v>
      </c>
      <c r="O41" s="312">
        <v>2911</v>
      </c>
      <c r="P41" s="310">
        <v>2566</v>
      </c>
      <c r="Q41" s="312">
        <v>9760</v>
      </c>
      <c r="R41" s="311">
        <v>5091</v>
      </c>
      <c r="S41" s="311">
        <v>4340</v>
      </c>
      <c r="T41" s="310">
        <v>6066</v>
      </c>
      <c r="U41" s="312">
        <v>2737</v>
      </c>
      <c r="V41" s="311">
        <v>6638</v>
      </c>
      <c r="W41" s="311">
        <v>2283</v>
      </c>
      <c r="X41" s="310">
        <v>2907</v>
      </c>
      <c r="Y41" s="312">
        <v>1372</v>
      </c>
      <c r="Z41" s="311">
        <v>3235</v>
      </c>
      <c r="AA41" s="311">
        <v>3319</v>
      </c>
      <c r="AB41" s="310">
        <v>1890</v>
      </c>
      <c r="AC41" s="312">
        <v>3548</v>
      </c>
      <c r="AD41" s="311">
        <v>1930</v>
      </c>
      <c r="AE41" s="311">
        <v>3326</v>
      </c>
      <c r="AF41" s="310">
        <v>3672</v>
      </c>
      <c r="AG41" s="312">
        <v>1048</v>
      </c>
      <c r="AH41" s="311">
        <v>996</v>
      </c>
      <c r="AI41" s="311">
        <v>1300</v>
      </c>
      <c r="AJ41" s="310">
        <v>1257</v>
      </c>
      <c r="AK41" s="312">
        <v>394</v>
      </c>
      <c r="AL41" s="311">
        <v>1284</v>
      </c>
      <c r="AM41" s="311">
        <v>513</v>
      </c>
      <c r="AN41" s="310">
        <v>1311</v>
      </c>
      <c r="AO41" s="312">
        <v>652</v>
      </c>
      <c r="AP41" s="311">
        <v>973</v>
      </c>
      <c r="AQ41" s="311">
        <v>1192</v>
      </c>
      <c r="AR41" s="313">
        <v>1253</v>
      </c>
      <c r="AS41" s="422">
        <f t="shared" si="1"/>
        <v>73687</v>
      </c>
    </row>
    <row r="42" spans="1:45" x14ac:dyDescent="0.15">
      <c r="A42" s="307" t="s">
        <v>199</v>
      </c>
      <c r="B42" s="308" t="s">
        <v>280</v>
      </c>
      <c r="C42" s="309">
        <v>0</v>
      </c>
      <c r="D42" s="310">
        <v>0</v>
      </c>
      <c r="E42" s="311">
        <v>0</v>
      </c>
      <c r="F42" s="310">
        <v>0</v>
      </c>
      <c r="G42" s="312">
        <v>0</v>
      </c>
      <c r="H42" s="311">
        <v>0</v>
      </c>
      <c r="I42" s="311">
        <v>0</v>
      </c>
      <c r="J42" s="310">
        <v>0</v>
      </c>
      <c r="K42" s="312">
        <v>0</v>
      </c>
      <c r="L42" s="311">
        <v>0</v>
      </c>
      <c r="M42" s="311">
        <v>0</v>
      </c>
      <c r="N42" s="310">
        <v>0</v>
      </c>
      <c r="O42" s="312">
        <v>0</v>
      </c>
      <c r="P42" s="310">
        <v>0</v>
      </c>
      <c r="Q42" s="312">
        <v>0</v>
      </c>
      <c r="R42" s="311">
        <v>0</v>
      </c>
      <c r="S42" s="311">
        <v>0</v>
      </c>
      <c r="T42" s="310">
        <v>0</v>
      </c>
      <c r="U42" s="312">
        <v>0</v>
      </c>
      <c r="V42" s="311">
        <v>0</v>
      </c>
      <c r="W42" s="311">
        <v>0</v>
      </c>
      <c r="X42" s="310">
        <v>0</v>
      </c>
      <c r="Y42" s="312">
        <v>0</v>
      </c>
      <c r="Z42" s="311">
        <v>0</v>
      </c>
      <c r="AA42" s="311">
        <v>0</v>
      </c>
      <c r="AB42" s="310">
        <v>0</v>
      </c>
      <c r="AC42" s="312">
        <v>0</v>
      </c>
      <c r="AD42" s="311">
        <v>0</v>
      </c>
      <c r="AE42" s="311">
        <v>0</v>
      </c>
      <c r="AF42" s="310">
        <v>0</v>
      </c>
      <c r="AG42" s="312">
        <v>0</v>
      </c>
      <c r="AH42" s="311">
        <v>0</v>
      </c>
      <c r="AI42" s="311">
        <v>0</v>
      </c>
      <c r="AJ42" s="310">
        <v>0</v>
      </c>
      <c r="AK42" s="312">
        <v>0</v>
      </c>
      <c r="AL42" s="311">
        <v>0</v>
      </c>
      <c r="AM42" s="311">
        <v>0</v>
      </c>
      <c r="AN42" s="310">
        <v>0</v>
      </c>
      <c r="AO42" s="312">
        <v>0</v>
      </c>
      <c r="AP42" s="311">
        <v>0</v>
      </c>
      <c r="AQ42" s="311">
        <v>0</v>
      </c>
      <c r="AR42" s="313">
        <v>0</v>
      </c>
      <c r="AS42" s="422">
        <f t="shared" si="1"/>
        <v>0</v>
      </c>
    </row>
    <row r="43" spans="1:45" x14ac:dyDescent="0.15">
      <c r="A43" s="307" t="s">
        <v>200</v>
      </c>
      <c r="B43" s="308" t="s">
        <v>281</v>
      </c>
      <c r="C43" s="309">
        <v>434</v>
      </c>
      <c r="D43" s="310">
        <f>C43-SUM(E43:AR43)</f>
        <v>110</v>
      </c>
      <c r="E43" s="311">
        <v>42</v>
      </c>
      <c r="F43" s="310">
        <v>18</v>
      </c>
      <c r="G43" s="312">
        <v>21</v>
      </c>
      <c r="H43" s="311">
        <v>53</v>
      </c>
      <c r="I43" s="311">
        <v>2</v>
      </c>
      <c r="J43" s="310">
        <v>14</v>
      </c>
      <c r="K43" s="312">
        <v>13</v>
      </c>
      <c r="L43" s="311">
        <v>2</v>
      </c>
      <c r="M43" s="311">
        <v>9</v>
      </c>
      <c r="N43" s="310">
        <v>23</v>
      </c>
      <c r="O43" s="312">
        <v>2</v>
      </c>
      <c r="P43" s="310">
        <v>3</v>
      </c>
      <c r="Q43" s="312">
        <v>17</v>
      </c>
      <c r="R43" s="311">
        <v>6</v>
      </c>
      <c r="S43" s="311">
        <v>8</v>
      </c>
      <c r="T43" s="310">
        <v>12</v>
      </c>
      <c r="U43" s="312">
        <v>3</v>
      </c>
      <c r="V43" s="311">
        <v>12</v>
      </c>
      <c r="W43" s="311">
        <v>4</v>
      </c>
      <c r="X43" s="310">
        <v>5</v>
      </c>
      <c r="Y43" s="312">
        <v>2</v>
      </c>
      <c r="Z43" s="311">
        <v>6</v>
      </c>
      <c r="AA43" s="311">
        <v>5</v>
      </c>
      <c r="AB43" s="310">
        <v>2</v>
      </c>
      <c r="AC43" s="312">
        <v>4</v>
      </c>
      <c r="AD43" s="311">
        <v>3</v>
      </c>
      <c r="AE43" s="311">
        <v>5</v>
      </c>
      <c r="AF43" s="310">
        <v>7</v>
      </c>
      <c r="AG43" s="312">
        <v>3</v>
      </c>
      <c r="AH43" s="311">
        <v>2</v>
      </c>
      <c r="AI43" s="311">
        <v>2</v>
      </c>
      <c r="AJ43" s="310">
        <v>3</v>
      </c>
      <c r="AK43" s="312">
        <v>0</v>
      </c>
      <c r="AL43" s="311">
        <v>2</v>
      </c>
      <c r="AM43" s="311">
        <v>1</v>
      </c>
      <c r="AN43" s="310">
        <v>2</v>
      </c>
      <c r="AO43" s="312">
        <v>2</v>
      </c>
      <c r="AP43" s="311">
        <v>1</v>
      </c>
      <c r="AQ43" s="311">
        <v>2</v>
      </c>
      <c r="AR43" s="313">
        <v>1</v>
      </c>
      <c r="AS43" s="422">
        <f t="shared" si="1"/>
        <v>104</v>
      </c>
    </row>
    <row r="44" spans="1:45" x14ac:dyDescent="0.15">
      <c r="A44" s="314"/>
      <c r="B44" s="315" t="s">
        <v>531</v>
      </c>
      <c r="C44" s="316">
        <f>SUM(C5:C43)</f>
        <v>2516012</v>
      </c>
      <c r="D44" s="317">
        <f>SUM(D5:D43)</f>
        <v>773646</v>
      </c>
      <c r="E44" s="318">
        <f t="shared" ref="E44:AS44" si="2">SUM(E5:E43)</f>
        <v>286690</v>
      </c>
      <c r="F44" s="317">
        <f t="shared" si="2"/>
        <v>205034</v>
      </c>
      <c r="G44" s="319">
        <f t="shared" si="2"/>
        <v>114013</v>
      </c>
      <c r="H44" s="318">
        <f t="shared" si="2"/>
        <v>163870</v>
      </c>
      <c r="I44" s="318">
        <f t="shared" si="2"/>
        <v>25369</v>
      </c>
      <c r="J44" s="317">
        <f t="shared" si="2"/>
        <v>27463</v>
      </c>
      <c r="K44" s="319">
        <f t="shared" si="2"/>
        <v>79497</v>
      </c>
      <c r="L44" s="318">
        <f t="shared" si="2"/>
        <v>14190</v>
      </c>
      <c r="M44" s="318">
        <f t="shared" si="2"/>
        <v>48548</v>
      </c>
      <c r="N44" s="317">
        <f t="shared" si="2"/>
        <v>105721</v>
      </c>
      <c r="O44" s="319">
        <f t="shared" si="2"/>
        <v>22533</v>
      </c>
      <c r="P44" s="317">
        <f t="shared" si="2"/>
        <v>20121</v>
      </c>
      <c r="Q44" s="319">
        <f t="shared" si="2"/>
        <v>60589</v>
      </c>
      <c r="R44" s="318">
        <f t="shared" si="2"/>
        <v>39078</v>
      </c>
      <c r="S44" s="318">
        <f t="shared" si="2"/>
        <v>52735</v>
      </c>
      <c r="T44" s="317">
        <f t="shared" si="2"/>
        <v>42544</v>
      </c>
      <c r="U44" s="319">
        <f t="shared" si="2"/>
        <v>26737</v>
      </c>
      <c r="V44" s="318">
        <f t="shared" si="2"/>
        <v>46572</v>
      </c>
      <c r="W44" s="318">
        <f t="shared" si="2"/>
        <v>27308</v>
      </c>
      <c r="X44" s="317">
        <f t="shared" si="2"/>
        <v>21411</v>
      </c>
      <c r="Y44" s="319">
        <f t="shared" si="2"/>
        <v>12486</v>
      </c>
      <c r="Z44" s="318">
        <f t="shared" si="2"/>
        <v>35143</v>
      </c>
      <c r="AA44" s="318">
        <f t="shared" si="2"/>
        <v>27629</v>
      </c>
      <c r="AB44" s="317">
        <f t="shared" si="2"/>
        <v>17044</v>
      </c>
      <c r="AC44" s="319">
        <f t="shared" si="2"/>
        <v>22213</v>
      </c>
      <c r="AD44" s="318">
        <f t="shared" si="2"/>
        <v>18548</v>
      </c>
      <c r="AE44" s="318">
        <f t="shared" si="2"/>
        <v>26439</v>
      </c>
      <c r="AF44" s="317">
        <f t="shared" si="2"/>
        <v>38477</v>
      </c>
      <c r="AG44" s="319">
        <f t="shared" si="2"/>
        <v>8500</v>
      </c>
      <c r="AH44" s="318">
        <f t="shared" si="2"/>
        <v>9756</v>
      </c>
      <c r="AI44" s="318">
        <f t="shared" si="2"/>
        <v>16207</v>
      </c>
      <c r="AJ44" s="317">
        <f t="shared" si="2"/>
        <v>12848</v>
      </c>
      <c r="AK44" s="319">
        <f t="shared" si="2"/>
        <v>4534</v>
      </c>
      <c r="AL44" s="318">
        <f t="shared" si="2"/>
        <v>13373</v>
      </c>
      <c r="AM44" s="318">
        <f t="shared" si="2"/>
        <v>4407</v>
      </c>
      <c r="AN44" s="317">
        <f t="shared" si="2"/>
        <v>11384</v>
      </c>
      <c r="AO44" s="319">
        <f t="shared" si="2"/>
        <v>6226</v>
      </c>
      <c r="AP44" s="318">
        <f t="shared" si="2"/>
        <v>10035</v>
      </c>
      <c r="AQ44" s="318">
        <f t="shared" si="2"/>
        <v>8805</v>
      </c>
      <c r="AR44" s="320">
        <f t="shared" si="2"/>
        <v>7916</v>
      </c>
      <c r="AS44" s="419">
        <f t="shared" si="2"/>
        <v>645216</v>
      </c>
    </row>
    <row r="45" spans="1:45" x14ac:dyDescent="0.15">
      <c r="A45" s="424" t="s">
        <v>600</v>
      </c>
      <c r="B45" s="292"/>
      <c r="C45" s="321"/>
      <c r="D45" s="321" t="s">
        <v>532</v>
      </c>
      <c r="E45" s="321"/>
      <c r="F45" s="321"/>
      <c r="G45" s="321"/>
      <c r="H45" s="321"/>
      <c r="I45" s="321"/>
      <c r="J45" s="321"/>
      <c r="K45" s="321"/>
      <c r="L45" s="321"/>
      <c r="M45" s="321"/>
      <c r="N45" s="321"/>
      <c r="O45" s="321"/>
      <c r="P45" s="321"/>
      <c r="Q45" s="321"/>
      <c r="R45" s="321"/>
      <c r="S45" s="321"/>
      <c r="T45" s="321"/>
      <c r="U45" s="321"/>
      <c r="V45" s="321"/>
      <c r="W45" s="321"/>
      <c r="X45" s="321"/>
      <c r="Y45" s="321"/>
      <c r="Z45" s="321"/>
      <c r="AA45" s="321"/>
      <c r="AB45" s="321"/>
      <c r="AC45" s="321"/>
      <c r="AD45" s="321"/>
      <c r="AE45" s="321"/>
      <c r="AF45" s="321"/>
      <c r="AG45" s="321"/>
      <c r="AH45" s="321"/>
      <c r="AI45" s="321"/>
      <c r="AJ45" s="321"/>
      <c r="AK45" s="321"/>
      <c r="AL45" s="321"/>
      <c r="AM45" s="321"/>
      <c r="AN45" s="321"/>
      <c r="AO45" s="321"/>
      <c r="AP45" s="321"/>
      <c r="AQ45" s="321"/>
      <c r="AR45" s="321"/>
    </row>
    <row r="46" spans="1:45" x14ac:dyDescent="0.15">
      <c r="A46" s="292"/>
      <c r="B46" s="292"/>
      <c r="C46" s="321"/>
      <c r="D46" s="292"/>
      <c r="E46" s="292"/>
      <c r="F46" s="292"/>
      <c r="G46" s="292"/>
      <c r="H46" s="292"/>
      <c r="I46" s="292"/>
      <c r="J46" s="292"/>
      <c r="K46" s="292"/>
      <c r="L46" s="292"/>
      <c r="M46" s="292"/>
      <c r="N46" s="292"/>
      <c r="O46" s="292"/>
      <c r="P46" s="292"/>
      <c r="Q46" s="292"/>
      <c r="R46" s="292"/>
      <c r="S46" s="292"/>
      <c r="T46" s="292"/>
      <c r="U46" s="292"/>
      <c r="V46" s="292"/>
      <c r="W46" s="292"/>
      <c r="X46" s="292"/>
      <c r="Y46" s="292"/>
      <c r="Z46" s="292"/>
      <c r="AA46" s="292"/>
      <c r="AB46" s="292"/>
      <c r="AC46" s="292"/>
      <c r="AD46" s="292"/>
      <c r="AE46" s="292"/>
      <c r="AF46" s="292"/>
      <c r="AG46" s="292"/>
      <c r="AH46" s="292"/>
      <c r="AI46" s="292"/>
      <c r="AJ46" s="292"/>
      <c r="AK46" s="292"/>
      <c r="AL46" s="292"/>
      <c r="AM46" s="292"/>
      <c r="AN46" s="292"/>
      <c r="AO46" s="292"/>
      <c r="AP46" s="292"/>
      <c r="AQ46" s="292"/>
      <c r="AR46" s="292"/>
    </row>
    <row r="47" spans="1:45" x14ac:dyDescent="0.15">
      <c r="A47" s="290" t="s">
        <v>533</v>
      </c>
      <c r="B47" s="291"/>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row>
    <row r="48" spans="1:45" x14ac:dyDescent="0.15">
      <c r="A48" s="291" t="s">
        <v>175</v>
      </c>
      <c r="B48" s="291" t="s">
        <v>534</v>
      </c>
      <c r="C48" s="292"/>
      <c r="D48" s="292"/>
      <c r="E48" s="292" t="s">
        <v>175</v>
      </c>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t="s">
        <v>483</v>
      </c>
      <c r="AR48" s="292"/>
    </row>
    <row r="49" spans="1:45" ht="13.5" customHeight="1" x14ac:dyDescent="0.15">
      <c r="A49" s="513" t="s">
        <v>484</v>
      </c>
      <c r="B49" s="515"/>
      <c r="C49" s="295" t="s">
        <v>485</v>
      </c>
      <c r="D49" s="297" t="s">
        <v>130</v>
      </c>
      <c r="E49" s="297" t="s">
        <v>486</v>
      </c>
      <c r="F49" s="296" t="s">
        <v>487</v>
      </c>
      <c r="G49" s="298" t="s">
        <v>488</v>
      </c>
      <c r="H49" s="297" t="s">
        <v>489</v>
      </c>
      <c r="I49" s="297" t="s">
        <v>490</v>
      </c>
      <c r="J49" s="296" t="s">
        <v>491</v>
      </c>
      <c r="K49" s="298" t="s">
        <v>492</v>
      </c>
      <c r="L49" s="297" t="s">
        <v>493</v>
      </c>
      <c r="M49" s="297" t="s">
        <v>494</v>
      </c>
      <c r="N49" s="296" t="s">
        <v>495</v>
      </c>
      <c r="O49" s="298" t="s">
        <v>496</v>
      </c>
      <c r="P49" s="297" t="s">
        <v>497</v>
      </c>
      <c r="Q49" s="297" t="s">
        <v>498</v>
      </c>
      <c r="R49" s="296" t="s">
        <v>499</v>
      </c>
      <c r="S49" s="298" t="s">
        <v>500</v>
      </c>
      <c r="T49" s="297" t="s">
        <v>501</v>
      </c>
      <c r="U49" s="297" t="s">
        <v>502</v>
      </c>
      <c r="V49" s="296" t="s">
        <v>503</v>
      </c>
      <c r="W49" s="298" t="s">
        <v>504</v>
      </c>
      <c r="X49" s="297" t="s">
        <v>505</v>
      </c>
      <c r="Y49" s="297" t="s">
        <v>506</v>
      </c>
      <c r="Z49" s="296" t="s">
        <v>507</v>
      </c>
      <c r="AA49" s="298" t="s">
        <v>508</v>
      </c>
      <c r="AB49" s="297" t="s">
        <v>509</v>
      </c>
      <c r="AC49" s="297" t="s">
        <v>510</v>
      </c>
      <c r="AD49" s="296" t="s">
        <v>511</v>
      </c>
      <c r="AE49" s="298" t="s">
        <v>512</v>
      </c>
      <c r="AF49" s="297" t="s">
        <v>513</v>
      </c>
      <c r="AG49" s="297" t="s">
        <v>514</v>
      </c>
      <c r="AH49" s="296" t="s">
        <v>515</v>
      </c>
      <c r="AI49" s="298" t="s">
        <v>516</v>
      </c>
      <c r="AJ49" s="297" t="s">
        <v>517</v>
      </c>
      <c r="AK49" s="297" t="s">
        <v>518</v>
      </c>
      <c r="AL49" s="296" t="s">
        <v>519</v>
      </c>
      <c r="AM49" s="298" t="s">
        <v>520</v>
      </c>
      <c r="AN49" s="297" t="s">
        <v>521</v>
      </c>
      <c r="AO49" s="297" t="s">
        <v>522</v>
      </c>
      <c r="AP49" s="296" t="s">
        <v>523</v>
      </c>
      <c r="AQ49" s="298" t="s">
        <v>524</v>
      </c>
      <c r="AR49" s="299" t="s">
        <v>525</v>
      </c>
      <c r="AS49" s="420" t="s">
        <v>601</v>
      </c>
    </row>
    <row r="50" spans="1:45" ht="24" x14ac:dyDescent="0.15">
      <c r="A50" s="300"/>
      <c r="B50" s="322"/>
      <c r="C50" s="323" t="s">
        <v>535</v>
      </c>
      <c r="D50" s="324" t="s">
        <v>535</v>
      </c>
      <c r="E50" s="324" t="s">
        <v>535</v>
      </c>
      <c r="F50" s="325" t="s">
        <v>535</v>
      </c>
      <c r="G50" s="326" t="s">
        <v>535</v>
      </c>
      <c r="H50" s="324" t="s">
        <v>535</v>
      </c>
      <c r="I50" s="324" t="s">
        <v>535</v>
      </c>
      <c r="J50" s="325" t="s">
        <v>535</v>
      </c>
      <c r="K50" s="326" t="s">
        <v>535</v>
      </c>
      <c r="L50" s="324" t="s">
        <v>535</v>
      </c>
      <c r="M50" s="324" t="s">
        <v>535</v>
      </c>
      <c r="N50" s="325" t="s">
        <v>535</v>
      </c>
      <c r="O50" s="326" t="s">
        <v>535</v>
      </c>
      <c r="P50" s="324" t="s">
        <v>535</v>
      </c>
      <c r="Q50" s="324" t="s">
        <v>535</v>
      </c>
      <c r="R50" s="325" t="s">
        <v>535</v>
      </c>
      <c r="S50" s="326" t="s">
        <v>535</v>
      </c>
      <c r="T50" s="324" t="s">
        <v>535</v>
      </c>
      <c r="U50" s="324" t="s">
        <v>535</v>
      </c>
      <c r="V50" s="325" t="s">
        <v>535</v>
      </c>
      <c r="W50" s="326" t="s">
        <v>535</v>
      </c>
      <c r="X50" s="324" t="s">
        <v>535</v>
      </c>
      <c r="Y50" s="324" t="s">
        <v>535</v>
      </c>
      <c r="Z50" s="325" t="s">
        <v>535</v>
      </c>
      <c r="AA50" s="326" t="s">
        <v>535</v>
      </c>
      <c r="AB50" s="324" t="s">
        <v>535</v>
      </c>
      <c r="AC50" s="324" t="s">
        <v>535</v>
      </c>
      <c r="AD50" s="325" t="s">
        <v>535</v>
      </c>
      <c r="AE50" s="326" t="s">
        <v>535</v>
      </c>
      <c r="AF50" s="324" t="s">
        <v>535</v>
      </c>
      <c r="AG50" s="324" t="s">
        <v>535</v>
      </c>
      <c r="AH50" s="325" t="s">
        <v>535</v>
      </c>
      <c r="AI50" s="326" t="s">
        <v>535</v>
      </c>
      <c r="AJ50" s="324" t="s">
        <v>535</v>
      </c>
      <c r="AK50" s="324" t="s">
        <v>535</v>
      </c>
      <c r="AL50" s="325" t="s">
        <v>535</v>
      </c>
      <c r="AM50" s="326" t="s">
        <v>535</v>
      </c>
      <c r="AN50" s="324" t="s">
        <v>535</v>
      </c>
      <c r="AO50" s="324" t="s">
        <v>535</v>
      </c>
      <c r="AP50" s="325" t="s">
        <v>535</v>
      </c>
      <c r="AQ50" s="326" t="s">
        <v>535</v>
      </c>
      <c r="AR50" s="327" t="s">
        <v>535</v>
      </c>
      <c r="AS50" s="421" t="s">
        <v>602</v>
      </c>
    </row>
    <row r="51" spans="1:45" x14ac:dyDescent="0.15">
      <c r="A51" s="307" t="s">
        <v>261</v>
      </c>
      <c r="B51" s="291" t="s">
        <v>527</v>
      </c>
      <c r="C51" s="309">
        <v>32013</v>
      </c>
      <c r="D51" s="311">
        <v>5496</v>
      </c>
      <c r="E51" s="311">
        <v>920</v>
      </c>
      <c r="F51" s="310">
        <v>619</v>
      </c>
      <c r="G51" s="312">
        <v>541</v>
      </c>
      <c r="H51" s="311">
        <v>642</v>
      </c>
      <c r="I51" s="311">
        <v>875</v>
      </c>
      <c r="J51" s="310">
        <v>85</v>
      </c>
      <c r="K51" s="312">
        <v>567</v>
      </c>
      <c r="L51" s="311">
        <v>153</v>
      </c>
      <c r="M51" s="311">
        <v>1627</v>
      </c>
      <c r="N51" s="310">
        <v>689</v>
      </c>
      <c r="O51" s="312">
        <v>452</v>
      </c>
      <c r="P51" s="311">
        <v>119</v>
      </c>
      <c r="Q51" s="311">
        <v>716</v>
      </c>
      <c r="R51" s="310">
        <v>1569</v>
      </c>
      <c r="S51" s="312">
        <v>148</v>
      </c>
      <c r="T51" s="311">
        <v>368</v>
      </c>
      <c r="U51" s="311">
        <v>642</v>
      </c>
      <c r="V51" s="310">
        <v>806</v>
      </c>
      <c r="W51" s="312">
        <v>325</v>
      </c>
      <c r="X51" s="311">
        <v>1985</v>
      </c>
      <c r="Y51" s="311">
        <v>722</v>
      </c>
      <c r="Z51" s="310">
        <v>1460</v>
      </c>
      <c r="AA51" s="312">
        <v>4404</v>
      </c>
      <c r="AB51" s="311">
        <v>714</v>
      </c>
      <c r="AC51" s="311">
        <v>1642</v>
      </c>
      <c r="AD51" s="310">
        <v>459</v>
      </c>
      <c r="AE51" s="312">
        <v>569</v>
      </c>
      <c r="AF51" s="311">
        <v>705</v>
      </c>
      <c r="AG51" s="311">
        <v>251</v>
      </c>
      <c r="AH51" s="310">
        <v>328</v>
      </c>
      <c r="AI51" s="312">
        <v>473</v>
      </c>
      <c r="AJ51" s="311">
        <v>0</v>
      </c>
      <c r="AK51" s="311">
        <v>130</v>
      </c>
      <c r="AL51" s="310">
        <v>126</v>
      </c>
      <c r="AM51" s="312">
        <v>71</v>
      </c>
      <c r="AN51" s="311">
        <v>0</v>
      </c>
      <c r="AO51" s="311">
        <v>320</v>
      </c>
      <c r="AP51" s="310">
        <v>671</v>
      </c>
      <c r="AQ51" s="312">
        <v>635</v>
      </c>
      <c r="AR51" s="313">
        <v>664</v>
      </c>
      <c r="AS51" s="422">
        <f>E51+L51+N51+O51+S51+W51+AD51+AF51+SUM(AI51:AP51)</f>
        <v>5642</v>
      </c>
    </row>
    <row r="52" spans="1:45" x14ac:dyDescent="0.15">
      <c r="A52" s="307" t="s">
        <v>217</v>
      </c>
      <c r="B52" s="291" t="s">
        <v>440</v>
      </c>
      <c r="C52" s="309">
        <v>924</v>
      </c>
      <c r="D52" s="311">
        <f t="shared" ref="D52:D86" si="3">C52-SUM(E52:AR52)</f>
        <v>52</v>
      </c>
      <c r="E52" s="311">
        <v>56</v>
      </c>
      <c r="F52" s="310">
        <v>0</v>
      </c>
      <c r="G52" s="312">
        <v>0</v>
      </c>
      <c r="H52" s="311">
        <v>7</v>
      </c>
      <c r="I52" s="311">
        <v>0</v>
      </c>
      <c r="J52" s="310">
        <v>0</v>
      </c>
      <c r="K52" s="312">
        <v>0</v>
      </c>
      <c r="L52" s="311">
        <v>0</v>
      </c>
      <c r="M52" s="311">
        <v>86</v>
      </c>
      <c r="N52" s="310">
        <v>0</v>
      </c>
      <c r="O52" s="312">
        <v>0</v>
      </c>
      <c r="P52" s="311">
        <v>6</v>
      </c>
      <c r="Q52" s="311">
        <v>0</v>
      </c>
      <c r="R52" s="310">
        <v>0</v>
      </c>
      <c r="S52" s="312">
        <v>0</v>
      </c>
      <c r="T52" s="311">
        <v>0</v>
      </c>
      <c r="U52" s="311">
        <v>0</v>
      </c>
      <c r="V52" s="310">
        <v>6</v>
      </c>
      <c r="W52" s="312">
        <v>0</v>
      </c>
      <c r="X52" s="311">
        <v>5</v>
      </c>
      <c r="Y52" s="311">
        <v>106</v>
      </c>
      <c r="Z52" s="310">
        <v>85</v>
      </c>
      <c r="AA52" s="312">
        <v>0</v>
      </c>
      <c r="AB52" s="311">
        <v>78</v>
      </c>
      <c r="AC52" s="311">
        <v>0</v>
      </c>
      <c r="AD52" s="310">
        <v>246</v>
      </c>
      <c r="AE52" s="312">
        <v>0</v>
      </c>
      <c r="AF52" s="311">
        <v>4</v>
      </c>
      <c r="AG52" s="311">
        <v>0</v>
      </c>
      <c r="AH52" s="310">
        <v>59</v>
      </c>
      <c r="AI52" s="312">
        <v>0</v>
      </c>
      <c r="AJ52" s="311">
        <v>0</v>
      </c>
      <c r="AK52" s="311">
        <v>0</v>
      </c>
      <c r="AL52" s="310">
        <v>14</v>
      </c>
      <c r="AM52" s="312">
        <v>47</v>
      </c>
      <c r="AN52" s="311">
        <v>0</v>
      </c>
      <c r="AO52" s="311">
        <v>2</v>
      </c>
      <c r="AP52" s="310">
        <v>7</v>
      </c>
      <c r="AQ52" s="312">
        <v>46</v>
      </c>
      <c r="AR52" s="313">
        <v>12</v>
      </c>
      <c r="AS52" s="422">
        <f t="shared" ref="AS52:AS89" si="4">E52+L52+N52+O52+S52+W52+AD52+AF52+SUM(AI52:AP52)</f>
        <v>376</v>
      </c>
    </row>
    <row r="53" spans="1:45" x14ac:dyDescent="0.15">
      <c r="A53" s="307" t="s">
        <v>218</v>
      </c>
      <c r="B53" s="291" t="s">
        <v>247</v>
      </c>
      <c r="C53" s="309">
        <v>3104</v>
      </c>
      <c r="D53" s="311">
        <f t="shared" si="3"/>
        <v>252</v>
      </c>
      <c r="E53" s="311">
        <v>41</v>
      </c>
      <c r="F53" s="310">
        <v>0</v>
      </c>
      <c r="G53" s="312">
        <v>431</v>
      </c>
      <c r="H53" s="311">
        <v>0</v>
      </c>
      <c r="I53" s="311">
        <v>0</v>
      </c>
      <c r="J53" s="310">
        <v>0</v>
      </c>
      <c r="K53" s="312">
        <v>0</v>
      </c>
      <c r="L53" s="311">
        <v>52</v>
      </c>
      <c r="M53" s="311">
        <v>101</v>
      </c>
      <c r="N53" s="310">
        <v>0</v>
      </c>
      <c r="O53" s="312">
        <v>32</v>
      </c>
      <c r="P53" s="311">
        <v>0</v>
      </c>
      <c r="Q53" s="311">
        <v>0</v>
      </c>
      <c r="R53" s="310">
        <v>0</v>
      </c>
      <c r="S53" s="312">
        <v>18</v>
      </c>
      <c r="T53" s="311">
        <v>0</v>
      </c>
      <c r="U53" s="311">
        <v>0</v>
      </c>
      <c r="V53" s="310">
        <v>0</v>
      </c>
      <c r="W53" s="312">
        <v>0</v>
      </c>
      <c r="X53" s="311">
        <v>0</v>
      </c>
      <c r="Y53" s="311">
        <v>0</v>
      </c>
      <c r="Z53" s="310">
        <v>0</v>
      </c>
      <c r="AA53" s="312">
        <v>312</v>
      </c>
      <c r="AB53" s="311">
        <v>5</v>
      </c>
      <c r="AC53" s="311">
        <v>1208</v>
      </c>
      <c r="AD53" s="310">
        <v>11</v>
      </c>
      <c r="AE53" s="312">
        <v>0</v>
      </c>
      <c r="AF53" s="311">
        <v>155</v>
      </c>
      <c r="AG53" s="311">
        <v>0</v>
      </c>
      <c r="AH53" s="310">
        <v>0</v>
      </c>
      <c r="AI53" s="312">
        <v>0</v>
      </c>
      <c r="AJ53" s="311">
        <v>0</v>
      </c>
      <c r="AK53" s="311">
        <v>0</v>
      </c>
      <c r="AL53" s="310">
        <v>0</v>
      </c>
      <c r="AM53" s="312">
        <v>0</v>
      </c>
      <c r="AN53" s="311">
        <v>0</v>
      </c>
      <c r="AO53" s="311">
        <v>0</v>
      </c>
      <c r="AP53" s="310">
        <v>0</v>
      </c>
      <c r="AQ53" s="312">
        <v>347</v>
      </c>
      <c r="AR53" s="313">
        <v>139</v>
      </c>
      <c r="AS53" s="422">
        <f t="shared" si="4"/>
        <v>309</v>
      </c>
    </row>
    <row r="54" spans="1:45" x14ac:dyDescent="0.15">
      <c r="A54" s="307" t="s">
        <v>219</v>
      </c>
      <c r="B54" s="291" t="s">
        <v>27</v>
      </c>
      <c r="C54" s="309">
        <v>240</v>
      </c>
      <c r="D54" s="311">
        <f t="shared" si="3"/>
        <v>17</v>
      </c>
      <c r="E54" s="311">
        <v>77</v>
      </c>
      <c r="F54" s="310">
        <v>15</v>
      </c>
      <c r="G54" s="312">
        <v>0</v>
      </c>
      <c r="H54" s="311">
        <v>4</v>
      </c>
      <c r="I54" s="311">
        <v>2</v>
      </c>
      <c r="J54" s="310">
        <v>0</v>
      </c>
      <c r="K54" s="312">
        <v>0</v>
      </c>
      <c r="L54" s="311">
        <v>3</v>
      </c>
      <c r="M54" s="311">
        <v>0</v>
      </c>
      <c r="N54" s="310">
        <v>0</v>
      </c>
      <c r="O54" s="312">
        <v>19</v>
      </c>
      <c r="P54" s="311">
        <v>1</v>
      </c>
      <c r="Q54" s="311">
        <v>0</v>
      </c>
      <c r="R54" s="310">
        <v>0</v>
      </c>
      <c r="S54" s="312">
        <v>3</v>
      </c>
      <c r="T54" s="311">
        <v>0</v>
      </c>
      <c r="U54" s="311">
        <v>0</v>
      </c>
      <c r="V54" s="310">
        <v>0</v>
      </c>
      <c r="W54" s="312">
        <v>4</v>
      </c>
      <c r="X54" s="311">
        <v>0</v>
      </c>
      <c r="Y54" s="311">
        <v>24</v>
      </c>
      <c r="Z54" s="310">
        <v>9</v>
      </c>
      <c r="AA54" s="312">
        <v>3</v>
      </c>
      <c r="AB54" s="311">
        <v>7</v>
      </c>
      <c r="AC54" s="311">
        <v>0</v>
      </c>
      <c r="AD54" s="310">
        <v>0</v>
      </c>
      <c r="AE54" s="312">
        <v>36</v>
      </c>
      <c r="AF54" s="311">
        <v>3</v>
      </c>
      <c r="AG54" s="311">
        <v>0</v>
      </c>
      <c r="AH54" s="310">
        <v>0</v>
      </c>
      <c r="AI54" s="312">
        <v>0</v>
      </c>
      <c r="AJ54" s="311">
        <v>0</v>
      </c>
      <c r="AK54" s="311">
        <v>0</v>
      </c>
      <c r="AL54" s="310">
        <v>0</v>
      </c>
      <c r="AM54" s="312">
        <v>7</v>
      </c>
      <c r="AN54" s="311">
        <v>0</v>
      </c>
      <c r="AO54" s="311">
        <v>0</v>
      </c>
      <c r="AP54" s="310">
        <v>0</v>
      </c>
      <c r="AQ54" s="312">
        <v>6</v>
      </c>
      <c r="AR54" s="313">
        <v>0</v>
      </c>
      <c r="AS54" s="422">
        <f t="shared" si="4"/>
        <v>116</v>
      </c>
    </row>
    <row r="55" spans="1:45" x14ac:dyDescent="0.15">
      <c r="A55" s="307" t="s">
        <v>220</v>
      </c>
      <c r="B55" s="291" t="s">
        <v>188</v>
      </c>
      <c r="C55" s="309">
        <v>73039</v>
      </c>
      <c r="D55" s="311">
        <f t="shared" si="3"/>
        <v>21268</v>
      </c>
      <c r="E55" s="311">
        <v>6547</v>
      </c>
      <c r="F55" s="310">
        <v>2250</v>
      </c>
      <c r="G55" s="312">
        <v>2300</v>
      </c>
      <c r="H55" s="311">
        <v>6230</v>
      </c>
      <c r="I55" s="311">
        <v>139</v>
      </c>
      <c r="J55" s="310">
        <v>189</v>
      </c>
      <c r="K55" s="312">
        <v>4443</v>
      </c>
      <c r="L55" s="311">
        <v>517</v>
      </c>
      <c r="M55" s="311">
        <v>992</v>
      </c>
      <c r="N55" s="310">
        <v>4385</v>
      </c>
      <c r="O55" s="312">
        <v>220</v>
      </c>
      <c r="P55" s="311">
        <v>148</v>
      </c>
      <c r="Q55" s="311">
        <v>1953</v>
      </c>
      <c r="R55" s="310">
        <v>1548</v>
      </c>
      <c r="S55" s="312">
        <v>1051</v>
      </c>
      <c r="T55" s="311">
        <v>229</v>
      </c>
      <c r="U55" s="311">
        <v>2183</v>
      </c>
      <c r="V55" s="310">
        <v>1264</v>
      </c>
      <c r="W55" s="312">
        <v>743</v>
      </c>
      <c r="X55" s="311">
        <v>568</v>
      </c>
      <c r="Y55" s="311">
        <v>235</v>
      </c>
      <c r="Z55" s="310">
        <v>1012</v>
      </c>
      <c r="AA55" s="312">
        <v>787</v>
      </c>
      <c r="AB55" s="311">
        <v>638</v>
      </c>
      <c r="AC55" s="311">
        <v>833</v>
      </c>
      <c r="AD55" s="310">
        <v>1671</v>
      </c>
      <c r="AE55" s="312">
        <v>825</v>
      </c>
      <c r="AF55" s="311">
        <v>3111</v>
      </c>
      <c r="AG55" s="311">
        <v>18</v>
      </c>
      <c r="AH55" s="310">
        <v>345</v>
      </c>
      <c r="AI55" s="312">
        <v>1977</v>
      </c>
      <c r="AJ55" s="311">
        <v>19</v>
      </c>
      <c r="AK55" s="311">
        <v>15</v>
      </c>
      <c r="AL55" s="310">
        <v>204</v>
      </c>
      <c r="AM55" s="312">
        <v>329</v>
      </c>
      <c r="AN55" s="311">
        <v>210</v>
      </c>
      <c r="AO55" s="311">
        <v>178</v>
      </c>
      <c r="AP55" s="310">
        <v>169</v>
      </c>
      <c r="AQ55" s="312">
        <v>785</v>
      </c>
      <c r="AR55" s="313">
        <v>511</v>
      </c>
      <c r="AS55" s="422">
        <f t="shared" si="4"/>
        <v>21346</v>
      </c>
    </row>
    <row r="56" spans="1:45" x14ac:dyDescent="0.15">
      <c r="A56" s="307" t="s">
        <v>221</v>
      </c>
      <c r="B56" s="291" t="s">
        <v>28</v>
      </c>
      <c r="C56" s="309">
        <v>11242</v>
      </c>
      <c r="D56" s="311">
        <f t="shared" si="3"/>
        <v>536</v>
      </c>
      <c r="E56" s="311">
        <v>1898</v>
      </c>
      <c r="F56" s="310">
        <v>273</v>
      </c>
      <c r="G56" s="312">
        <v>63</v>
      </c>
      <c r="H56" s="311">
        <v>261</v>
      </c>
      <c r="I56" s="311">
        <v>189</v>
      </c>
      <c r="J56" s="310">
        <v>65</v>
      </c>
      <c r="K56" s="312">
        <v>385</v>
      </c>
      <c r="L56" s="311">
        <v>38</v>
      </c>
      <c r="M56" s="311">
        <v>324</v>
      </c>
      <c r="N56" s="310">
        <v>1291</v>
      </c>
      <c r="O56" s="312">
        <v>314</v>
      </c>
      <c r="P56" s="311">
        <v>1376</v>
      </c>
      <c r="Q56" s="311">
        <v>256</v>
      </c>
      <c r="R56" s="310">
        <v>109</v>
      </c>
      <c r="S56" s="312">
        <v>199</v>
      </c>
      <c r="T56" s="311">
        <v>61</v>
      </c>
      <c r="U56" s="311">
        <v>412</v>
      </c>
      <c r="V56" s="310">
        <v>37</v>
      </c>
      <c r="W56" s="312">
        <v>227</v>
      </c>
      <c r="X56" s="311">
        <v>40</v>
      </c>
      <c r="Y56" s="311">
        <v>131</v>
      </c>
      <c r="Z56" s="310">
        <v>470</v>
      </c>
      <c r="AA56" s="312">
        <v>76</v>
      </c>
      <c r="AB56" s="311">
        <v>369</v>
      </c>
      <c r="AC56" s="311">
        <v>66</v>
      </c>
      <c r="AD56" s="310">
        <v>132</v>
      </c>
      <c r="AE56" s="312">
        <v>235</v>
      </c>
      <c r="AF56" s="311">
        <v>165</v>
      </c>
      <c r="AG56" s="311">
        <v>0</v>
      </c>
      <c r="AH56" s="310">
        <v>608</v>
      </c>
      <c r="AI56" s="312">
        <v>77</v>
      </c>
      <c r="AJ56" s="311">
        <v>150</v>
      </c>
      <c r="AK56" s="311">
        <v>58</v>
      </c>
      <c r="AL56" s="310">
        <v>48</v>
      </c>
      <c r="AM56" s="312">
        <v>39</v>
      </c>
      <c r="AN56" s="311">
        <v>14</v>
      </c>
      <c r="AO56" s="311">
        <v>10</v>
      </c>
      <c r="AP56" s="310">
        <v>65</v>
      </c>
      <c r="AQ56" s="312">
        <v>132</v>
      </c>
      <c r="AR56" s="313">
        <v>43</v>
      </c>
      <c r="AS56" s="422">
        <f t="shared" si="4"/>
        <v>4725</v>
      </c>
    </row>
    <row r="57" spans="1:45" x14ac:dyDescent="0.15">
      <c r="A57" s="307" t="s">
        <v>222</v>
      </c>
      <c r="B57" s="291" t="s">
        <v>265</v>
      </c>
      <c r="C57" s="309">
        <v>14078</v>
      </c>
      <c r="D57" s="311">
        <f t="shared" si="3"/>
        <v>1405</v>
      </c>
      <c r="E57" s="311">
        <v>1471</v>
      </c>
      <c r="F57" s="310">
        <v>1325</v>
      </c>
      <c r="G57" s="312">
        <v>635</v>
      </c>
      <c r="H57" s="311">
        <v>290</v>
      </c>
      <c r="I57" s="311">
        <v>62</v>
      </c>
      <c r="J57" s="310">
        <v>6</v>
      </c>
      <c r="K57" s="312">
        <v>810</v>
      </c>
      <c r="L57" s="311">
        <v>63</v>
      </c>
      <c r="M57" s="311">
        <v>367</v>
      </c>
      <c r="N57" s="310">
        <v>499</v>
      </c>
      <c r="O57" s="312">
        <v>86</v>
      </c>
      <c r="P57" s="311">
        <v>99</v>
      </c>
      <c r="Q57" s="311">
        <v>21</v>
      </c>
      <c r="R57" s="310">
        <v>438</v>
      </c>
      <c r="S57" s="312">
        <v>639</v>
      </c>
      <c r="T57" s="311">
        <v>71</v>
      </c>
      <c r="U57" s="311">
        <v>419</v>
      </c>
      <c r="V57" s="310">
        <v>369</v>
      </c>
      <c r="W57" s="312">
        <v>728</v>
      </c>
      <c r="X57" s="311">
        <v>245</v>
      </c>
      <c r="Y57" s="311">
        <v>68</v>
      </c>
      <c r="Z57" s="310">
        <v>1123</v>
      </c>
      <c r="AA57" s="312">
        <v>67</v>
      </c>
      <c r="AB57" s="311">
        <v>80</v>
      </c>
      <c r="AC57" s="311">
        <v>13</v>
      </c>
      <c r="AD57" s="310">
        <v>548</v>
      </c>
      <c r="AE57" s="312">
        <v>612</v>
      </c>
      <c r="AF57" s="311">
        <v>570</v>
      </c>
      <c r="AG57" s="311">
        <v>7</v>
      </c>
      <c r="AH57" s="310">
        <v>91</v>
      </c>
      <c r="AI57" s="312">
        <v>233</v>
      </c>
      <c r="AJ57" s="311">
        <v>62</v>
      </c>
      <c r="AK57" s="311">
        <v>41</v>
      </c>
      <c r="AL57" s="310">
        <v>244</v>
      </c>
      <c r="AM57" s="312">
        <v>125</v>
      </c>
      <c r="AN57" s="311">
        <v>73</v>
      </c>
      <c r="AO57" s="311">
        <v>24</v>
      </c>
      <c r="AP57" s="310">
        <v>36</v>
      </c>
      <c r="AQ57" s="312">
        <v>11</v>
      </c>
      <c r="AR57" s="313">
        <v>2</v>
      </c>
      <c r="AS57" s="422">
        <f t="shared" si="4"/>
        <v>5442</v>
      </c>
    </row>
    <row r="58" spans="1:45" x14ac:dyDescent="0.15">
      <c r="A58" s="307" t="s">
        <v>223</v>
      </c>
      <c r="B58" s="291" t="s">
        <v>29</v>
      </c>
      <c r="C58" s="309">
        <v>24748</v>
      </c>
      <c r="D58" s="311">
        <f t="shared" si="3"/>
        <v>3256</v>
      </c>
      <c r="E58" s="311">
        <v>3897</v>
      </c>
      <c r="F58" s="310">
        <v>3715</v>
      </c>
      <c r="G58" s="312">
        <v>652</v>
      </c>
      <c r="H58" s="311">
        <v>744</v>
      </c>
      <c r="I58" s="311">
        <v>55</v>
      </c>
      <c r="J58" s="310">
        <v>205</v>
      </c>
      <c r="K58" s="312">
        <v>855</v>
      </c>
      <c r="L58" s="311">
        <v>128</v>
      </c>
      <c r="M58" s="311">
        <v>154</v>
      </c>
      <c r="N58" s="310">
        <v>526</v>
      </c>
      <c r="O58" s="312">
        <v>1762</v>
      </c>
      <c r="P58" s="311">
        <v>10</v>
      </c>
      <c r="Q58" s="311">
        <v>71</v>
      </c>
      <c r="R58" s="310">
        <v>341</v>
      </c>
      <c r="S58" s="312">
        <v>1689</v>
      </c>
      <c r="T58" s="311">
        <v>140</v>
      </c>
      <c r="U58" s="311">
        <v>554</v>
      </c>
      <c r="V58" s="310">
        <v>1404</v>
      </c>
      <c r="W58" s="312">
        <v>53</v>
      </c>
      <c r="X58" s="311">
        <v>455</v>
      </c>
      <c r="Y58" s="311">
        <v>92</v>
      </c>
      <c r="Z58" s="310">
        <v>733</v>
      </c>
      <c r="AA58" s="312">
        <v>0</v>
      </c>
      <c r="AB58" s="311">
        <v>116</v>
      </c>
      <c r="AC58" s="311">
        <v>99</v>
      </c>
      <c r="AD58" s="310">
        <v>31</v>
      </c>
      <c r="AE58" s="312">
        <v>547</v>
      </c>
      <c r="AF58" s="311">
        <v>802</v>
      </c>
      <c r="AG58" s="311">
        <v>42</v>
      </c>
      <c r="AH58" s="310">
        <v>3</v>
      </c>
      <c r="AI58" s="312">
        <v>120</v>
      </c>
      <c r="AJ58" s="311">
        <v>754</v>
      </c>
      <c r="AK58" s="311">
        <v>56</v>
      </c>
      <c r="AL58" s="310">
        <v>624</v>
      </c>
      <c r="AM58" s="312">
        <v>15</v>
      </c>
      <c r="AN58" s="311">
        <v>0</v>
      </c>
      <c r="AO58" s="311">
        <v>48</v>
      </c>
      <c r="AP58" s="310">
        <v>0</v>
      </c>
      <c r="AQ58" s="312">
        <v>0</v>
      </c>
      <c r="AR58" s="313">
        <v>0</v>
      </c>
      <c r="AS58" s="422">
        <f t="shared" si="4"/>
        <v>10505</v>
      </c>
    </row>
    <row r="59" spans="1:45" x14ac:dyDescent="0.15">
      <c r="A59" s="307" t="s">
        <v>224</v>
      </c>
      <c r="B59" s="291" t="s">
        <v>30</v>
      </c>
      <c r="C59" s="309">
        <v>1425</v>
      </c>
      <c r="D59" s="311">
        <f t="shared" si="3"/>
        <v>363</v>
      </c>
      <c r="E59" s="311">
        <v>71</v>
      </c>
      <c r="F59" s="310">
        <v>274</v>
      </c>
      <c r="G59" s="312">
        <v>23</v>
      </c>
      <c r="H59" s="311">
        <v>25</v>
      </c>
      <c r="I59" s="311">
        <v>2</v>
      </c>
      <c r="J59" s="310">
        <v>0</v>
      </c>
      <c r="K59" s="312">
        <v>10</v>
      </c>
      <c r="L59" s="311">
        <v>0</v>
      </c>
      <c r="M59" s="311">
        <v>0</v>
      </c>
      <c r="N59" s="310">
        <v>398</v>
      </c>
      <c r="O59" s="312">
        <v>69</v>
      </c>
      <c r="P59" s="311">
        <v>6</v>
      </c>
      <c r="Q59" s="311">
        <v>10</v>
      </c>
      <c r="R59" s="310">
        <v>19</v>
      </c>
      <c r="S59" s="312">
        <v>0</v>
      </c>
      <c r="T59" s="311">
        <v>0</v>
      </c>
      <c r="U59" s="311">
        <v>28</v>
      </c>
      <c r="V59" s="310">
        <v>41</v>
      </c>
      <c r="W59" s="312">
        <v>0</v>
      </c>
      <c r="X59" s="311">
        <v>0</v>
      </c>
      <c r="Y59" s="311">
        <v>3</v>
      </c>
      <c r="Z59" s="310">
        <v>20</v>
      </c>
      <c r="AA59" s="312">
        <v>0</v>
      </c>
      <c r="AB59" s="311">
        <v>8</v>
      </c>
      <c r="AC59" s="311">
        <v>4</v>
      </c>
      <c r="AD59" s="310">
        <v>16</v>
      </c>
      <c r="AE59" s="312">
        <v>9</v>
      </c>
      <c r="AF59" s="311">
        <v>1</v>
      </c>
      <c r="AG59" s="311">
        <v>0</v>
      </c>
      <c r="AH59" s="310">
        <v>0</v>
      </c>
      <c r="AI59" s="312">
        <v>0</v>
      </c>
      <c r="AJ59" s="311">
        <v>0</v>
      </c>
      <c r="AK59" s="311">
        <v>0</v>
      </c>
      <c r="AL59" s="310">
        <v>0</v>
      </c>
      <c r="AM59" s="312">
        <v>10</v>
      </c>
      <c r="AN59" s="311">
        <v>15</v>
      </c>
      <c r="AO59" s="311">
        <v>0</v>
      </c>
      <c r="AP59" s="310">
        <v>0</v>
      </c>
      <c r="AQ59" s="312">
        <v>0</v>
      </c>
      <c r="AR59" s="313">
        <v>0</v>
      </c>
      <c r="AS59" s="422">
        <f t="shared" si="4"/>
        <v>580</v>
      </c>
    </row>
    <row r="60" spans="1:45" x14ac:dyDescent="0.15">
      <c r="A60" s="307" t="s">
        <v>2</v>
      </c>
      <c r="B60" s="291" t="s">
        <v>528</v>
      </c>
      <c r="C60" s="309">
        <v>23900</v>
      </c>
      <c r="D60" s="311">
        <f t="shared" si="3"/>
        <v>6083</v>
      </c>
      <c r="E60" s="311">
        <v>2050</v>
      </c>
      <c r="F60" s="310">
        <v>1659</v>
      </c>
      <c r="G60" s="312">
        <v>965</v>
      </c>
      <c r="H60" s="311">
        <v>280</v>
      </c>
      <c r="I60" s="311">
        <v>24</v>
      </c>
      <c r="J60" s="310">
        <v>23</v>
      </c>
      <c r="K60" s="312">
        <v>935</v>
      </c>
      <c r="L60" s="311">
        <v>55</v>
      </c>
      <c r="M60" s="311">
        <v>884</v>
      </c>
      <c r="N60" s="310">
        <v>1371</v>
      </c>
      <c r="O60" s="312">
        <v>186</v>
      </c>
      <c r="P60" s="311">
        <v>247</v>
      </c>
      <c r="Q60" s="311">
        <v>174</v>
      </c>
      <c r="R60" s="310">
        <v>407</v>
      </c>
      <c r="S60" s="312">
        <v>210</v>
      </c>
      <c r="T60" s="311">
        <v>33</v>
      </c>
      <c r="U60" s="311">
        <v>690</v>
      </c>
      <c r="V60" s="310">
        <v>1016</v>
      </c>
      <c r="W60" s="312">
        <v>817</v>
      </c>
      <c r="X60" s="311">
        <v>513</v>
      </c>
      <c r="Y60" s="311">
        <v>30</v>
      </c>
      <c r="Z60" s="310">
        <v>981</v>
      </c>
      <c r="AA60" s="312">
        <v>83</v>
      </c>
      <c r="AB60" s="311">
        <v>192</v>
      </c>
      <c r="AC60" s="311">
        <v>35</v>
      </c>
      <c r="AD60" s="310">
        <v>232</v>
      </c>
      <c r="AE60" s="312">
        <v>730</v>
      </c>
      <c r="AF60" s="311">
        <v>1365</v>
      </c>
      <c r="AG60" s="311">
        <v>0</v>
      </c>
      <c r="AH60" s="310">
        <v>195</v>
      </c>
      <c r="AI60" s="312">
        <v>495</v>
      </c>
      <c r="AJ60" s="311">
        <v>114</v>
      </c>
      <c r="AK60" s="311">
        <v>174</v>
      </c>
      <c r="AL60" s="310">
        <v>409</v>
      </c>
      <c r="AM60" s="312">
        <v>12</v>
      </c>
      <c r="AN60" s="311">
        <v>29</v>
      </c>
      <c r="AO60" s="311">
        <v>164</v>
      </c>
      <c r="AP60" s="310">
        <v>36</v>
      </c>
      <c r="AQ60" s="312">
        <v>1</v>
      </c>
      <c r="AR60" s="313">
        <v>1</v>
      </c>
      <c r="AS60" s="422">
        <f t="shared" si="4"/>
        <v>7719</v>
      </c>
    </row>
    <row r="61" spans="1:45" x14ac:dyDescent="0.15">
      <c r="A61" s="307" t="s">
        <v>3</v>
      </c>
      <c r="B61" s="291" t="s">
        <v>31</v>
      </c>
      <c r="C61" s="309">
        <v>10398</v>
      </c>
      <c r="D61" s="311">
        <f t="shared" si="3"/>
        <v>701</v>
      </c>
      <c r="E61" s="311">
        <v>1236</v>
      </c>
      <c r="F61" s="310">
        <v>1421</v>
      </c>
      <c r="G61" s="312">
        <v>296</v>
      </c>
      <c r="H61" s="311">
        <v>186</v>
      </c>
      <c r="I61" s="311">
        <v>6</v>
      </c>
      <c r="J61" s="310">
        <v>9</v>
      </c>
      <c r="K61" s="312">
        <v>183</v>
      </c>
      <c r="L61" s="311">
        <v>32</v>
      </c>
      <c r="M61" s="311">
        <v>207</v>
      </c>
      <c r="N61" s="310">
        <v>125</v>
      </c>
      <c r="O61" s="312">
        <v>891</v>
      </c>
      <c r="P61" s="311">
        <v>156</v>
      </c>
      <c r="Q61" s="311">
        <v>8</v>
      </c>
      <c r="R61" s="310">
        <v>95</v>
      </c>
      <c r="S61" s="312">
        <v>1560</v>
      </c>
      <c r="T61" s="311">
        <v>50</v>
      </c>
      <c r="U61" s="311">
        <v>287</v>
      </c>
      <c r="V61" s="310">
        <v>23</v>
      </c>
      <c r="W61" s="312">
        <v>250</v>
      </c>
      <c r="X61" s="311">
        <v>99</v>
      </c>
      <c r="Y61" s="311">
        <v>98</v>
      </c>
      <c r="Z61" s="310">
        <v>313</v>
      </c>
      <c r="AA61" s="312">
        <v>683</v>
      </c>
      <c r="AB61" s="311">
        <v>46</v>
      </c>
      <c r="AC61" s="311">
        <v>136</v>
      </c>
      <c r="AD61" s="310">
        <v>51</v>
      </c>
      <c r="AE61" s="312">
        <v>321</v>
      </c>
      <c r="AF61" s="311">
        <v>111</v>
      </c>
      <c r="AG61" s="311">
        <v>32</v>
      </c>
      <c r="AH61" s="310">
        <v>46</v>
      </c>
      <c r="AI61" s="312">
        <v>31</v>
      </c>
      <c r="AJ61" s="311">
        <v>345</v>
      </c>
      <c r="AK61" s="311">
        <v>90</v>
      </c>
      <c r="AL61" s="310">
        <v>53</v>
      </c>
      <c r="AM61" s="312">
        <v>44</v>
      </c>
      <c r="AN61" s="311">
        <v>4</v>
      </c>
      <c r="AO61" s="311">
        <v>5</v>
      </c>
      <c r="AP61" s="310">
        <v>105</v>
      </c>
      <c r="AQ61" s="312">
        <v>34</v>
      </c>
      <c r="AR61" s="313">
        <v>29</v>
      </c>
      <c r="AS61" s="422">
        <f t="shared" si="4"/>
        <v>4933</v>
      </c>
    </row>
    <row r="62" spans="1:45" x14ac:dyDescent="0.15">
      <c r="A62" s="307" t="s">
        <v>4</v>
      </c>
      <c r="B62" s="291" t="s">
        <v>32</v>
      </c>
      <c r="C62" s="309">
        <v>26698</v>
      </c>
      <c r="D62" s="311">
        <f t="shared" si="3"/>
        <v>4907</v>
      </c>
      <c r="E62" s="311">
        <v>7310</v>
      </c>
      <c r="F62" s="310">
        <v>3667</v>
      </c>
      <c r="G62" s="312">
        <v>57</v>
      </c>
      <c r="H62" s="311">
        <v>280</v>
      </c>
      <c r="I62" s="311">
        <v>13</v>
      </c>
      <c r="J62" s="310">
        <v>0</v>
      </c>
      <c r="K62" s="312">
        <v>1442</v>
      </c>
      <c r="L62" s="311">
        <v>88</v>
      </c>
      <c r="M62" s="311">
        <v>26</v>
      </c>
      <c r="N62" s="310">
        <v>5882</v>
      </c>
      <c r="O62" s="312">
        <v>12</v>
      </c>
      <c r="P62" s="311">
        <v>67</v>
      </c>
      <c r="Q62" s="311">
        <v>3</v>
      </c>
      <c r="R62" s="310">
        <v>155</v>
      </c>
      <c r="S62" s="312">
        <v>149</v>
      </c>
      <c r="T62" s="311">
        <v>163</v>
      </c>
      <c r="U62" s="311">
        <v>811</v>
      </c>
      <c r="V62" s="310">
        <v>69</v>
      </c>
      <c r="W62" s="312">
        <v>515</v>
      </c>
      <c r="X62" s="311">
        <v>61</v>
      </c>
      <c r="Y62" s="311">
        <v>18</v>
      </c>
      <c r="Z62" s="310">
        <v>42</v>
      </c>
      <c r="AA62" s="312">
        <v>7</v>
      </c>
      <c r="AB62" s="311">
        <v>121</v>
      </c>
      <c r="AC62" s="311">
        <v>21</v>
      </c>
      <c r="AD62" s="310">
        <v>2</v>
      </c>
      <c r="AE62" s="312">
        <v>55</v>
      </c>
      <c r="AF62" s="311">
        <v>100</v>
      </c>
      <c r="AG62" s="311">
        <v>11</v>
      </c>
      <c r="AH62" s="310">
        <v>90</v>
      </c>
      <c r="AI62" s="312">
        <v>119</v>
      </c>
      <c r="AJ62" s="311">
        <v>186</v>
      </c>
      <c r="AK62" s="311">
        <v>17</v>
      </c>
      <c r="AL62" s="310">
        <v>43</v>
      </c>
      <c r="AM62" s="312">
        <v>0</v>
      </c>
      <c r="AN62" s="311">
        <v>100</v>
      </c>
      <c r="AO62" s="311">
        <v>0</v>
      </c>
      <c r="AP62" s="310">
        <v>89</v>
      </c>
      <c r="AQ62" s="312">
        <v>0</v>
      </c>
      <c r="AR62" s="313">
        <v>0</v>
      </c>
      <c r="AS62" s="422">
        <f t="shared" si="4"/>
        <v>14612</v>
      </c>
    </row>
    <row r="63" spans="1:45" x14ac:dyDescent="0.15">
      <c r="A63" s="307" t="s">
        <v>5</v>
      </c>
      <c r="B63" s="291" t="s">
        <v>33</v>
      </c>
      <c r="C63" s="309">
        <v>7261</v>
      </c>
      <c r="D63" s="311">
        <f t="shared" si="3"/>
        <v>970</v>
      </c>
      <c r="E63" s="311">
        <v>736</v>
      </c>
      <c r="F63" s="310">
        <v>2042</v>
      </c>
      <c r="G63" s="312">
        <v>441</v>
      </c>
      <c r="H63" s="311">
        <v>53</v>
      </c>
      <c r="I63" s="311">
        <v>3</v>
      </c>
      <c r="J63" s="310">
        <v>4</v>
      </c>
      <c r="K63" s="312">
        <v>116</v>
      </c>
      <c r="L63" s="311">
        <v>72</v>
      </c>
      <c r="M63" s="311">
        <v>382</v>
      </c>
      <c r="N63" s="310">
        <v>309</v>
      </c>
      <c r="O63" s="312">
        <v>98</v>
      </c>
      <c r="P63" s="311">
        <v>0</v>
      </c>
      <c r="Q63" s="311">
        <v>64</v>
      </c>
      <c r="R63" s="310">
        <v>109</v>
      </c>
      <c r="S63" s="312">
        <v>184</v>
      </c>
      <c r="T63" s="311">
        <v>43</v>
      </c>
      <c r="U63" s="311">
        <v>78</v>
      </c>
      <c r="V63" s="310">
        <v>424</v>
      </c>
      <c r="W63" s="312">
        <v>62</v>
      </c>
      <c r="X63" s="311">
        <v>8</v>
      </c>
      <c r="Y63" s="311">
        <v>4</v>
      </c>
      <c r="Z63" s="310">
        <v>261</v>
      </c>
      <c r="AA63" s="312">
        <v>0</v>
      </c>
      <c r="AB63" s="311">
        <v>71</v>
      </c>
      <c r="AC63" s="311">
        <v>5</v>
      </c>
      <c r="AD63" s="310">
        <v>32</v>
      </c>
      <c r="AE63" s="312">
        <v>156</v>
      </c>
      <c r="AF63" s="311">
        <v>49</v>
      </c>
      <c r="AG63" s="311">
        <v>0</v>
      </c>
      <c r="AH63" s="310">
        <v>154</v>
      </c>
      <c r="AI63" s="312">
        <v>30</v>
      </c>
      <c r="AJ63" s="311">
        <v>195</v>
      </c>
      <c r="AK63" s="311">
        <v>4</v>
      </c>
      <c r="AL63" s="310">
        <v>44</v>
      </c>
      <c r="AM63" s="312">
        <v>13</v>
      </c>
      <c r="AN63" s="311">
        <v>0</v>
      </c>
      <c r="AO63" s="311">
        <v>0</v>
      </c>
      <c r="AP63" s="310">
        <v>38</v>
      </c>
      <c r="AQ63" s="312">
        <v>7</v>
      </c>
      <c r="AR63" s="313">
        <v>0</v>
      </c>
      <c r="AS63" s="422">
        <f t="shared" si="4"/>
        <v>1866</v>
      </c>
    </row>
    <row r="64" spans="1:45" x14ac:dyDescent="0.15">
      <c r="A64" s="307" t="s">
        <v>6</v>
      </c>
      <c r="B64" s="291" t="s">
        <v>34</v>
      </c>
      <c r="C64" s="309">
        <v>33535</v>
      </c>
      <c r="D64" s="311">
        <f t="shared" si="3"/>
        <v>3722</v>
      </c>
      <c r="E64" s="311">
        <v>3519</v>
      </c>
      <c r="F64" s="310">
        <v>5011</v>
      </c>
      <c r="G64" s="312">
        <v>4119</v>
      </c>
      <c r="H64" s="311">
        <v>282</v>
      </c>
      <c r="I64" s="311">
        <v>147</v>
      </c>
      <c r="J64" s="310">
        <v>4</v>
      </c>
      <c r="K64" s="312">
        <v>1420</v>
      </c>
      <c r="L64" s="311">
        <v>237</v>
      </c>
      <c r="M64" s="311">
        <v>589</v>
      </c>
      <c r="N64" s="310">
        <v>1091</v>
      </c>
      <c r="O64" s="312">
        <v>416</v>
      </c>
      <c r="P64" s="311">
        <v>344</v>
      </c>
      <c r="Q64" s="311">
        <v>182</v>
      </c>
      <c r="R64" s="310">
        <v>2042</v>
      </c>
      <c r="S64" s="312">
        <v>733</v>
      </c>
      <c r="T64" s="311">
        <v>344</v>
      </c>
      <c r="U64" s="311">
        <v>1259</v>
      </c>
      <c r="V64" s="310">
        <v>260</v>
      </c>
      <c r="W64" s="312">
        <v>1539</v>
      </c>
      <c r="X64" s="311">
        <v>314</v>
      </c>
      <c r="Y64" s="311">
        <v>135</v>
      </c>
      <c r="Z64" s="310">
        <v>683</v>
      </c>
      <c r="AA64" s="312">
        <v>68</v>
      </c>
      <c r="AB64" s="311">
        <v>1284</v>
      </c>
      <c r="AC64" s="311">
        <v>37</v>
      </c>
      <c r="AD64" s="310">
        <v>183</v>
      </c>
      <c r="AE64" s="312">
        <v>519</v>
      </c>
      <c r="AF64" s="311">
        <v>476</v>
      </c>
      <c r="AG64" s="311">
        <v>91</v>
      </c>
      <c r="AH64" s="310">
        <v>239</v>
      </c>
      <c r="AI64" s="312">
        <v>391</v>
      </c>
      <c r="AJ64" s="311">
        <v>486</v>
      </c>
      <c r="AK64" s="311">
        <v>549</v>
      </c>
      <c r="AL64" s="310">
        <v>488</v>
      </c>
      <c r="AM64" s="312">
        <v>1</v>
      </c>
      <c r="AN64" s="311">
        <v>72</v>
      </c>
      <c r="AO64" s="311">
        <v>69</v>
      </c>
      <c r="AP64" s="310">
        <v>150</v>
      </c>
      <c r="AQ64" s="312">
        <v>20</v>
      </c>
      <c r="AR64" s="313">
        <v>20</v>
      </c>
      <c r="AS64" s="422">
        <f t="shared" si="4"/>
        <v>10400</v>
      </c>
    </row>
    <row r="65" spans="1:45" x14ac:dyDescent="0.15">
      <c r="A65" s="307" t="s">
        <v>7</v>
      </c>
      <c r="B65" s="291" t="s">
        <v>266</v>
      </c>
      <c r="C65" s="309">
        <v>32705</v>
      </c>
      <c r="D65" s="311">
        <f t="shared" si="3"/>
        <v>9957</v>
      </c>
      <c r="E65" s="311">
        <v>2904</v>
      </c>
      <c r="F65" s="310">
        <v>2197</v>
      </c>
      <c r="G65" s="312">
        <v>496</v>
      </c>
      <c r="H65" s="311">
        <v>171</v>
      </c>
      <c r="I65" s="311">
        <v>173</v>
      </c>
      <c r="J65" s="310">
        <v>17</v>
      </c>
      <c r="K65" s="312">
        <v>635</v>
      </c>
      <c r="L65" s="311">
        <v>780</v>
      </c>
      <c r="M65" s="311">
        <v>169</v>
      </c>
      <c r="N65" s="310">
        <v>1287</v>
      </c>
      <c r="O65" s="312">
        <v>20</v>
      </c>
      <c r="P65" s="311">
        <v>91</v>
      </c>
      <c r="Q65" s="311">
        <v>66</v>
      </c>
      <c r="R65" s="310">
        <v>259</v>
      </c>
      <c r="S65" s="312">
        <v>8441</v>
      </c>
      <c r="T65" s="311">
        <v>118</v>
      </c>
      <c r="U65" s="311">
        <v>256</v>
      </c>
      <c r="V65" s="310">
        <v>51</v>
      </c>
      <c r="W65" s="312">
        <v>1686</v>
      </c>
      <c r="X65" s="311">
        <v>190</v>
      </c>
      <c r="Y65" s="311">
        <v>34</v>
      </c>
      <c r="Z65" s="310">
        <v>28</v>
      </c>
      <c r="AA65" s="312">
        <v>76</v>
      </c>
      <c r="AB65" s="311">
        <v>132</v>
      </c>
      <c r="AC65" s="311">
        <v>13</v>
      </c>
      <c r="AD65" s="310">
        <v>42</v>
      </c>
      <c r="AE65" s="312">
        <v>835</v>
      </c>
      <c r="AF65" s="311">
        <v>597</v>
      </c>
      <c r="AG65" s="311">
        <v>8</v>
      </c>
      <c r="AH65" s="310">
        <v>104</v>
      </c>
      <c r="AI65" s="312">
        <v>116</v>
      </c>
      <c r="AJ65" s="311">
        <v>624</v>
      </c>
      <c r="AK65" s="311">
        <v>10</v>
      </c>
      <c r="AL65" s="310">
        <v>44</v>
      </c>
      <c r="AM65" s="312">
        <v>4</v>
      </c>
      <c r="AN65" s="311">
        <v>45</v>
      </c>
      <c r="AO65" s="311">
        <v>0</v>
      </c>
      <c r="AP65" s="310">
        <v>7</v>
      </c>
      <c r="AQ65" s="312">
        <v>19</v>
      </c>
      <c r="AR65" s="313">
        <v>3</v>
      </c>
      <c r="AS65" s="422">
        <f t="shared" si="4"/>
        <v>16607</v>
      </c>
    </row>
    <row r="66" spans="1:45" x14ac:dyDescent="0.15">
      <c r="A66" s="307" t="s">
        <v>8</v>
      </c>
      <c r="B66" s="291" t="s">
        <v>267</v>
      </c>
      <c r="C66" s="309">
        <v>30021</v>
      </c>
      <c r="D66" s="311">
        <f t="shared" si="3"/>
        <v>5521</v>
      </c>
      <c r="E66" s="311">
        <v>1688</v>
      </c>
      <c r="F66" s="310">
        <v>5051</v>
      </c>
      <c r="G66" s="312">
        <v>4993</v>
      </c>
      <c r="H66" s="311">
        <v>574</v>
      </c>
      <c r="I66" s="311">
        <v>626</v>
      </c>
      <c r="J66" s="310">
        <v>12</v>
      </c>
      <c r="K66" s="312">
        <v>1314</v>
      </c>
      <c r="L66" s="311">
        <v>38</v>
      </c>
      <c r="M66" s="311">
        <v>187</v>
      </c>
      <c r="N66" s="310">
        <v>1544</v>
      </c>
      <c r="O66" s="312">
        <v>111</v>
      </c>
      <c r="P66" s="311">
        <v>243</v>
      </c>
      <c r="Q66" s="311">
        <v>114</v>
      </c>
      <c r="R66" s="310">
        <v>1045</v>
      </c>
      <c r="S66" s="312">
        <v>215</v>
      </c>
      <c r="T66" s="311">
        <v>690</v>
      </c>
      <c r="U66" s="311">
        <v>245</v>
      </c>
      <c r="V66" s="310">
        <v>220</v>
      </c>
      <c r="W66" s="312">
        <v>890</v>
      </c>
      <c r="X66" s="311">
        <v>155</v>
      </c>
      <c r="Y66" s="311">
        <v>249</v>
      </c>
      <c r="Z66" s="310">
        <v>208</v>
      </c>
      <c r="AA66" s="312">
        <v>222</v>
      </c>
      <c r="AB66" s="311">
        <v>221</v>
      </c>
      <c r="AC66" s="311">
        <v>91</v>
      </c>
      <c r="AD66" s="310">
        <v>55</v>
      </c>
      <c r="AE66" s="312">
        <v>620</v>
      </c>
      <c r="AF66" s="311">
        <v>212</v>
      </c>
      <c r="AG66" s="311">
        <v>0</v>
      </c>
      <c r="AH66" s="310">
        <v>157</v>
      </c>
      <c r="AI66" s="312">
        <v>905</v>
      </c>
      <c r="AJ66" s="311">
        <v>1298</v>
      </c>
      <c r="AK66" s="311">
        <v>46</v>
      </c>
      <c r="AL66" s="310">
        <v>133</v>
      </c>
      <c r="AM66" s="312">
        <v>5</v>
      </c>
      <c r="AN66" s="311">
        <v>15</v>
      </c>
      <c r="AO66" s="311">
        <v>23</v>
      </c>
      <c r="AP66" s="310">
        <v>7</v>
      </c>
      <c r="AQ66" s="312">
        <v>21</v>
      </c>
      <c r="AR66" s="313">
        <v>57</v>
      </c>
      <c r="AS66" s="422">
        <f t="shared" si="4"/>
        <v>7185</v>
      </c>
    </row>
    <row r="67" spans="1:45" x14ac:dyDescent="0.15">
      <c r="A67" s="307" t="s">
        <v>9</v>
      </c>
      <c r="B67" s="291" t="s">
        <v>268</v>
      </c>
      <c r="C67" s="309">
        <v>10683</v>
      </c>
      <c r="D67" s="311">
        <f t="shared" si="3"/>
        <v>2738</v>
      </c>
      <c r="E67" s="311">
        <v>2533</v>
      </c>
      <c r="F67" s="310">
        <v>569</v>
      </c>
      <c r="G67" s="312">
        <v>736</v>
      </c>
      <c r="H67" s="311">
        <v>666</v>
      </c>
      <c r="I67" s="311">
        <v>0</v>
      </c>
      <c r="J67" s="310">
        <v>52</v>
      </c>
      <c r="K67" s="312">
        <v>216</v>
      </c>
      <c r="L67" s="311">
        <v>25</v>
      </c>
      <c r="M67" s="311">
        <v>190</v>
      </c>
      <c r="N67" s="310">
        <v>270</v>
      </c>
      <c r="O67" s="312">
        <v>0</v>
      </c>
      <c r="P67" s="311">
        <v>11</v>
      </c>
      <c r="Q67" s="311">
        <v>636</v>
      </c>
      <c r="R67" s="310">
        <v>132</v>
      </c>
      <c r="S67" s="312">
        <v>47</v>
      </c>
      <c r="T67" s="311">
        <v>68</v>
      </c>
      <c r="U67" s="311">
        <v>0</v>
      </c>
      <c r="V67" s="310">
        <v>45</v>
      </c>
      <c r="W67" s="312">
        <v>152</v>
      </c>
      <c r="X67" s="311">
        <v>112</v>
      </c>
      <c r="Y67" s="311">
        <v>7</v>
      </c>
      <c r="Z67" s="310">
        <v>8</v>
      </c>
      <c r="AA67" s="312">
        <v>63</v>
      </c>
      <c r="AB67" s="311">
        <v>0</v>
      </c>
      <c r="AC67" s="311">
        <v>7</v>
      </c>
      <c r="AD67" s="310">
        <v>68</v>
      </c>
      <c r="AE67" s="312">
        <v>4</v>
      </c>
      <c r="AF67" s="311">
        <v>115</v>
      </c>
      <c r="AG67" s="311">
        <v>2</v>
      </c>
      <c r="AH67" s="310">
        <v>235</v>
      </c>
      <c r="AI67" s="312">
        <v>8</v>
      </c>
      <c r="AJ67" s="311">
        <v>73</v>
      </c>
      <c r="AK67" s="311">
        <v>207</v>
      </c>
      <c r="AL67" s="310">
        <v>548</v>
      </c>
      <c r="AM67" s="312">
        <v>0</v>
      </c>
      <c r="AN67" s="311">
        <v>0</v>
      </c>
      <c r="AO67" s="311">
        <v>9</v>
      </c>
      <c r="AP67" s="310">
        <v>104</v>
      </c>
      <c r="AQ67" s="312">
        <v>27</v>
      </c>
      <c r="AR67" s="313">
        <v>0</v>
      </c>
      <c r="AS67" s="422">
        <f t="shared" si="4"/>
        <v>4159</v>
      </c>
    </row>
    <row r="68" spans="1:45" x14ac:dyDescent="0.15">
      <c r="A68" s="307" t="s">
        <v>10</v>
      </c>
      <c r="B68" s="291" t="s">
        <v>278</v>
      </c>
      <c r="C68" s="309">
        <v>10590</v>
      </c>
      <c r="D68" s="311">
        <f t="shared" si="3"/>
        <v>960</v>
      </c>
      <c r="E68" s="311">
        <v>1440</v>
      </c>
      <c r="F68" s="310">
        <v>1410</v>
      </c>
      <c r="G68" s="312">
        <v>489</v>
      </c>
      <c r="H68" s="311">
        <v>139</v>
      </c>
      <c r="I68" s="311">
        <v>12</v>
      </c>
      <c r="J68" s="310">
        <v>7</v>
      </c>
      <c r="K68" s="312">
        <v>1220</v>
      </c>
      <c r="L68" s="311">
        <v>46</v>
      </c>
      <c r="M68" s="311">
        <v>260</v>
      </c>
      <c r="N68" s="310">
        <v>137</v>
      </c>
      <c r="O68" s="312">
        <v>193</v>
      </c>
      <c r="P68" s="311">
        <v>80</v>
      </c>
      <c r="Q68" s="311">
        <v>100</v>
      </c>
      <c r="R68" s="310">
        <v>51</v>
      </c>
      <c r="S68" s="312">
        <v>7</v>
      </c>
      <c r="T68" s="311">
        <v>60</v>
      </c>
      <c r="U68" s="311">
        <v>138</v>
      </c>
      <c r="V68" s="310">
        <v>131</v>
      </c>
      <c r="W68" s="312">
        <v>80</v>
      </c>
      <c r="X68" s="311">
        <v>155</v>
      </c>
      <c r="Y68" s="311">
        <v>24</v>
      </c>
      <c r="Z68" s="310">
        <v>359</v>
      </c>
      <c r="AA68" s="312">
        <v>7</v>
      </c>
      <c r="AB68" s="311">
        <v>100</v>
      </c>
      <c r="AC68" s="311">
        <v>0</v>
      </c>
      <c r="AD68" s="310">
        <v>8</v>
      </c>
      <c r="AE68" s="312">
        <v>424</v>
      </c>
      <c r="AF68" s="311">
        <v>244</v>
      </c>
      <c r="AG68" s="311">
        <v>311</v>
      </c>
      <c r="AH68" s="310">
        <v>160</v>
      </c>
      <c r="AI68" s="312">
        <v>0</v>
      </c>
      <c r="AJ68" s="311">
        <v>1</v>
      </c>
      <c r="AK68" s="311">
        <v>6</v>
      </c>
      <c r="AL68" s="310">
        <v>1</v>
      </c>
      <c r="AM68" s="312">
        <v>0</v>
      </c>
      <c r="AN68" s="311">
        <v>1561</v>
      </c>
      <c r="AO68" s="311">
        <v>17</v>
      </c>
      <c r="AP68" s="310">
        <v>156</v>
      </c>
      <c r="AQ68" s="312">
        <v>96</v>
      </c>
      <c r="AR68" s="313">
        <v>0</v>
      </c>
      <c r="AS68" s="422">
        <f t="shared" si="4"/>
        <v>3897</v>
      </c>
    </row>
    <row r="69" spans="1:45" x14ac:dyDescent="0.15">
      <c r="A69" s="307" t="s">
        <v>11</v>
      </c>
      <c r="B69" s="291" t="s">
        <v>35</v>
      </c>
      <c r="C69" s="309">
        <v>41425</v>
      </c>
      <c r="D69" s="311">
        <f t="shared" si="3"/>
        <v>7463</v>
      </c>
      <c r="E69" s="311">
        <v>11420</v>
      </c>
      <c r="F69" s="310">
        <v>3323</v>
      </c>
      <c r="G69" s="312">
        <v>1442</v>
      </c>
      <c r="H69" s="311">
        <v>580</v>
      </c>
      <c r="I69" s="311">
        <v>1443</v>
      </c>
      <c r="J69" s="310">
        <v>31</v>
      </c>
      <c r="K69" s="312">
        <v>1061</v>
      </c>
      <c r="L69" s="311">
        <v>51</v>
      </c>
      <c r="M69" s="311">
        <v>256</v>
      </c>
      <c r="N69" s="310">
        <v>1236</v>
      </c>
      <c r="O69" s="312">
        <v>792</v>
      </c>
      <c r="P69" s="311">
        <v>100</v>
      </c>
      <c r="Q69" s="311">
        <v>323</v>
      </c>
      <c r="R69" s="310">
        <v>135</v>
      </c>
      <c r="S69" s="312">
        <v>607</v>
      </c>
      <c r="T69" s="311">
        <v>308</v>
      </c>
      <c r="U69" s="311">
        <v>93</v>
      </c>
      <c r="V69" s="310">
        <v>1625</v>
      </c>
      <c r="W69" s="312">
        <v>1572</v>
      </c>
      <c r="X69" s="311">
        <v>260</v>
      </c>
      <c r="Y69" s="311">
        <v>339</v>
      </c>
      <c r="Z69" s="310">
        <v>1491</v>
      </c>
      <c r="AA69" s="312">
        <v>876</v>
      </c>
      <c r="AB69" s="311">
        <v>12</v>
      </c>
      <c r="AC69" s="311">
        <v>380</v>
      </c>
      <c r="AD69" s="310">
        <v>605</v>
      </c>
      <c r="AE69" s="312">
        <v>470</v>
      </c>
      <c r="AF69" s="311">
        <v>858</v>
      </c>
      <c r="AG69" s="311">
        <v>2</v>
      </c>
      <c r="AH69" s="310">
        <v>121</v>
      </c>
      <c r="AI69" s="312">
        <v>138</v>
      </c>
      <c r="AJ69" s="311">
        <v>101</v>
      </c>
      <c r="AK69" s="311">
        <v>119</v>
      </c>
      <c r="AL69" s="310">
        <v>1010</v>
      </c>
      <c r="AM69" s="312">
        <v>22</v>
      </c>
      <c r="AN69" s="311">
        <v>146</v>
      </c>
      <c r="AO69" s="311">
        <v>398</v>
      </c>
      <c r="AP69" s="310">
        <v>192</v>
      </c>
      <c r="AQ69" s="312">
        <v>0</v>
      </c>
      <c r="AR69" s="313">
        <v>24</v>
      </c>
      <c r="AS69" s="422">
        <f t="shared" si="4"/>
        <v>19267</v>
      </c>
    </row>
    <row r="70" spans="1:45" x14ac:dyDescent="0.15">
      <c r="A70" s="307" t="s">
        <v>12</v>
      </c>
      <c r="B70" s="291" t="s">
        <v>361</v>
      </c>
      <c r="C70" s="309">
        <v>15837</v>
      </c>
      <c r="D70" s="311">
        <f t="shared" si="3"/>
        <v>3725</v>
      </c>
      <c r="E70" s="311">
        <v>547</v>
      </c>
      <c r="F70" s="310">
        <v>4055</v>
      </c>
      <c r="G70" s="312">
        <v>602</v>
      </c>
      <c r="H70" s="311">
        <v>994</v>
      </c>
      <c r="I70" s="311">
        <v>0</v>
      </c>
      <c r="J70" s="310">
        <v>0</v>
      </c>
      <c r="K70" s="312">
        <v>862</v>
      </c>
      <c r="L70" s="311">
        <v>0</v>
      </c>
      <c r="M70" s="311">
        <v>9</v>
      </c>
      <c r="N70" s="310">
        <v>49</v>
      </c>
      <c r="O70" s="312">
        <v>0</v>
      </c>
      <c r="P70" s="311">
        <v>112</v>
      </c>
      <c r="Q70" s="311">
        <v>173</v>
      </c>
      <c r="R70" s="310">
        <v>511</v>
      </c>
      <c r="S70" s="312">
        <v>0</v>
      </c>
      <c r="T70" s="311">
        <v>34</v>
      </c>
      <c r="U70" s="311">
        <v>5</v>
      </c>
      <c r="V70" s="310">
        <v>2749</v>
      </c>
      <c r="W70" s="312">
        <v>24</v>
      </c>
      <c r="X70" s="311">
        <v>237</v>
      </c>
      <c r="Y70" s="311">
        <v>0</v>
      </c>
      <c r="Z70" s="310">
        <v>13</v>
      </c>
      <c r="AA70" s="312">
        <v>0</v>
      </c>
      <c r="AB70" s="311">
        <v>0</v>
      </c>
      <c r="AC70" s="311">
        <v>101</v>
      </c>
      <c r="AD70" s="310">
        <v>0</v>
      </c>
      <c r="AE70" s="312">
        <v>778</v>
      </c>
      <c r="AF70" s="311">
        <v>7</v>
      </c>
      <c r="AG70" s="311">
        <v>18</v>
      </c>
      <c r="AH70" s="310">
        <v>0</v>
      </c>
      <c r="AI70" s="312">
        <v>95</v>
      </c>
      <c r="AJ70" s="311">
        <v>0</v>
      </c>
      <c r="AK70" s="311">
        <v>3</v>
      </c>
      <c r="AL70" s="310">
        <v>125</v>
      </c>
      <c r="AM70" s="312">
        <v>0</v>
      </c>
      <c r="AN70" s="311">
        <v>0</v>
      </c>
      <c r="AO70" s="311">
        <v>0</v>
      </c>
      <c r="AP70" s="310">
        <v>0</v>
      </c>
      <c r="AQ70" s="312">
        <v>9</v>
      </c>
      <c r="AR70" s="313">
        <v>0</v>
      </c>
      <c r="AS70" s="422">
        <f t="shared" si="4"/>
        <v>850</v>
      </c>
    </row>
    <row r="71" spans="1:45" x14ac:dyDescent="0.15">
      <c r="A71" s="307" t="s">
        <v>13</v>
      </c>
      <c r="B71" s="291" t="s">
        <v>189</v>
      </c>
      <c r="C71" s="309">
        <v>32143</v>
      </c>
      <c r="D71" s="311">
        <f t="shared" si="3"/>
        <v>10049</v>
      </c>
      <c r="E71" s="311">
        <v>2853</v>
      </c>
      <c r="F71" s="310">
        <v>1803</v>
      </c>
      <c r="G71" s="312">
        <v>6937</v>
      </c>
      <c r="H71" s="311">
        <v>689</v>
      </c>
      <c r="I71" s="311">
        <v>92</v>
      </c>
      <c r="J71" s="310">
        <v>13</v>
      </c>
      <c r="K71" s="312">
        <v>338</v>
      </c>
      <c r="L71" s="311">
        <v>907</v>
      </c>
      <c r="M71" s="311">
        <v>274</v>
      </c>
      <c r="N71" s="310">
        <v>416</v>
      </c>
      <c r="O71" s="312">
        <v>64</v>
      </c>
      <c r="P71" s="311">
        <v>161</v>
      </c>
      <c r="Q71" s="311">
        <v>185</v>
      </c>
      <c r="R71" s="310">
        <v>541</v>
      </c>
      <c r="S71" s="312">
        <v>448</v>
      </c>
      <c r="T71" s="311">
        <v>376</v>
      </c>
      <c r="U71" s="311">
        <v>729</v>
      </c>
      <c r="V71" s="310">
        <v>703</v>
      </c>
      <c r="W71" s="312">
        <v>538</v>
      </c>
      <c r="X71" s="311">
        <v>244</v>
      </c>
      <c r="Y71" s="311">
        <v>80</v>
      </c>
      <c r="Z71" s="310">
        <v>684</v>
      </c>
      <c r="AA71" s="312">
        <v>107</v>
      </c>
      <c r="AB71" s="311">
        <v>68</v>
      </c>
      <c r="AC71" s="311">
        <v>185</v>
      </c>
      <c r="AD71" s="310">
        <v>175</v>
      </c>
      <c r="AE71" s="312">
        <v>207</v>
      </c>
      <c r="AF71" s="311">
        <v>317</v>
      </c>
      <c r="AG71" s="311">
        <v>0</v>
      </c>
      <c r="AH71" s="310">
        <v>286</v>
      </c>
      <c r="AI71" s="312">
        <v>515</v>
      </c>
      <c r="AJ71" s="311">
        <v>147</v>
      </c>
      <c r="AK71" s="311">
        <v>21</v>
      </c>
      <c r="AL71" s="310">
        <v>682</v>
      </c>
      <c r="AM71" s="312">
        <v>59</v>
      </c>
      <c r="AN71" s="311">
        <v>18</v>
      </c>
      <c r="AO71" s="311">
        <v>0</v>
      </c>
      <c r="AP71" s="310">
        <v>74</v>
      </c>
      <c r="AQ71" s="312">
        <v>130</v>
      </c>
      <c r="AR71" s="313">
        <v>28</v>
      </c>
      <c r="AS71" s="422">
        <f t="shared" si="4"/>
        <v>7234</v>
      </c>
    </row>
    <row r="72" spans="1:45" x14ac:dyDescent="0.15">
      <c r="A72" s="307" t="s">
        <v>14</v>
      </c>
      <c r="B72" s="291" t="s">
        <v>50</v>
      </c>
      <c r="C72" s="309">
        <v>25566</v>
      </c>
      <c r="D72" s="311">
        <f t="shared" si="3"/>
        <v>6274</v>
      </c>
      <c r="E72" s="311">
        <v>3478</v>
      </c>
      <c r="F72" s="310">
        <v>1048</v>
      </c>
      <c r="G72" s="312">
        <v>482</v>
      </c>
      <c r="H72" s="311">
        <v>582</v>
      </c>
      <c r="I72" s="311">
        <v>152</v>
      </c>
      <c r="J72" s="310">
        <v>114</v>
      </c>
      <c r="K72" s="312">
        <v>440</v>
      </c>
      <c r="L72" s="311">
        <v>12</v>
      </c>
      <c r="M72" s="311">
        <v>2094</v>
      </c>
      <c r="N72" s="310">
        <v>377</v>
      </c>
      <c r="O72" s="312">
        <v>120</v>
      </c>
      <c r="P72" s="311">
        <v>597</v>
      </c>
      <c r="Q72" s="311">
        <v>88</v>
      </c>
      <c r="R72" s="310">
        <v>457</v>
      </c>
      <c r="S72" s="312">
        <v>244</v>
      </c>
      <c r="T72" s="311">
        <v>102</v>
      </c>
      <c r="U72" s="311">
        <v>245</v>
      </c>
      <c r="V72" s="310">
        <v>283</v>
      </c>
      <c r="W72" s="312">
        <v>366</v>
      </c>
      <c r="X72" s="311">
        <v>336</v>
      </c>
      <c r="Y72" s="311">
        <v>277</v>
      </c>
      <c r="Z72" s="310">
        <v>876</v>
      </c>
      <c r="AA72" s="312">
        <v>106</v>
      </c>
      <c r="AB72" s="311">
        <v>135</v>
      </c>
      <c r="AC72" s="311">
        <v>585</v>
      </c>
      <c r="AD72" s="310">
        <v>265</v>
      </c>
      <c r="AE72" s="312">
        <v>1956</v>
      </c>
      <c r="AF72" s="311">
        <v>2323</v>
      </c>
      <c r="AG72" s="311">
        <v>16</v>
      </c>
      <c r="AH72" s="310">
        <v>48</v>
      </c>
      <c r="AI72" s="312">
        <v>215</v>
      </c>
      <c r="AJ72" s="311">
        <v>13</v>
      </c>
      <c r="AK72" s="311">
        <v>88</v>
      </c>
      <c r="AL72" s="310">
        <v>517</v>
      </c>
      <c r="AM72" s="312">
        <v>43</v>
      </c>
      <c r="AN72" s="311">
        <v>106</v>
      </c>
      <c r="AO72" s="311">
        <v>58</v>
      </c>
      <c r="AP72" s="310">
        <v>19</v>
      </c>
      <c r="AQ72" s="312">
        <v>17</v>
      </c>
      <c r="AR72" s="313">
        <v>12</v>
      </c>
      <c r="AS72" s="422">
        <f t="shared" si="4"/>
        <v>8244</v>
      </c>
    </row>
    <row r="73" spans="1:45" x14ac:dyDescent="0.15">
      <c r="A73" s="307" t="s">
        <v>15</v>
      </c>
      <c r="B73" s="291" t="s">
        <v>36</v>
      </c>
      <c r="C73" s="309">
        <v>116652</v>
      </c>
      <c r="D73" s="311">
        <f t="shared" si="3"/>
        <v>30572</v>
      </c>
      <c r="E73" s="311">
        <v>19186</v>
      </c>
      <c r="F73" s="310">
        <v>12619</v>
      </c>
      <c r="G73" s="312">
        <v>3885</v>
      </c>
      <c r="H73" s="311">
        <v>6121</v>
      </c>
      <c r="I73" s="311">
        <v>1183</v>
      </c>
      <c r="J73" s="310">
        <v>674</v>
      </c>
      <c r="K73" s="312">
        <v>3561</v>
      </c>
      <c r="L73" s="311">
        <v>935</v>
      </c>
      <c r="M73" s="311">
        <v>2961</v>
      </c>
      <c r="N73" s="310">
        <v>6712</v>
      </c>
      <c r="O73" s="312">
        <v>859</v>
      </c>
      <c r="P73" s="311">
        <v>737</v>
      </c>
      <c r="Q73" s="311">
        <v>2498</v>
      </c>
      <c r="R73" s="310">
        <v>1594</v>
      </c>
      <c r="S73" s="312">
        <v>3227</v>
      </c>
      <c r="T73" s="311">
        <v>1863</v>
      </c>
      <c r="U73" s="311">
        <v>688</v>
      </c>
      <c r="V73" s="310">
        <v>1113</v>
      </c>
      <c r="W73" s="312">
        <v>781</v>
      </c>
      <c r="X73" s="311">
        <v>578</v>
      </c>
      <c r="Y73" s="311">
        <v>735</v>
      </c>
      <c r="Z73" s="310">
        <v>1438</v>
      </c>
      <c r="AA73" s="312">
        <v>1356</v>
      </c>
      <c r="AB73" s="311">
        <v>880</v>
      </c>
      <c r="AC73" s="311">
        <v>981</v>
      </c>
      <c r="AD73" s="310">
        <v>1027</v>
      </c>
      <c r="AE73" s="312">
        <v>827</v>
      </c>
      <c r="AF73" s="311">
        <v>1521</v>
      </c>
      <c r="AG73" s="311">
        <v>321</v>
      </c>
      <c r="AH73" s="310">
        <v>288</v>
      </c>
      <c r="AI73" s="312">
        <v>687</v>
      </c>
      <c r="AJ73" s="311">
        <v>558</v>
      </c>
      <c r="AK73" s="311">
        <v>185</v>
      </c>
      <c r="AL73" s="310">
        <v>337</v>
      </c>
      <c r="AM73" s="312">
        <v>220</v>
      </c>
      <c r="AN73" s="311">
        <v>749</v>
      </c>
      <c r="AO73" s="311">
        <v>207</v>
      </c>
      <c r="AP73" s="310">
        <v>616</v>
      </c>
      <c r="AQ73" s="312">
        <v>619</v>
      </c>
      <c r="AR73" s="313">
        <v>753</v>
      </c>
      <c r="AS73" s="422">
        <f t="shared" si="4"/>
        <v>37807</v>
      </c>
    </row>
    <row r="74" spans="1:45" x14ac:dyDescent="0.15">
      <c r="A74" s="307" t="s">
        <v>16</v>
      </c>
      <c r="B74" s="291" t="s">
        <v>190</v>
      </c>
      <c r="C74" s="309">
        <v>6284</v>
      </c>
      <c r="D74" s="311">
        <f t="shared" si="3"/>
        <v>1812</v>
      </c>
      <c r="E74" s="311">
        <v>1730</v>
      </c>
      <c r="F74" s="310">
        <v>668</v>
      </c>
      <c r="G74" s="312">
        <v>155</v>
      </c>
      <c r="H74" s="311">
        <v>23</v>
      </c>
      <c r="I74" s="311">
        <v>171</v>
      </c>
      <c r="J74" s="310">
        <v>7</v>
      </c>
      <c r="K74" s="312">
        <v>0</v>
      </c>
      <c r="L74" s="311">
        <v>366</v>
      </c>
      <c r="M74" s="311">
        <v>167</v>
      </c>
      <c r="N74" s="310">
        <v>164</v>
      </c>
      <c r="O74" s="312">
        <v>218</v>
      </c>
      <c r="P74" s="311">
        <v>2</v>
      </c>
      <c r="Q74" s="311">
        <v>26</v>
      </c>
      <c r="R74" s="310">
        <v>6</v>
      </c>
      <c r="S74" s="312">
        <v>137</v>
      </c>
      <c r="T74" s="311">
        <v>0</v>
      </c>
      <c r="U74" s="311">
        <v>0</v>
      </c>
      <c r="V74" s="310">
        <v>191</v>
      </c>
      <c r="W74" s="312">
        <v>0</v>
      </c>
      <c r="X74" s="311">
        <v>14</v>
      </c>
      <c r="Y74" s="311">
        <v>3</v>
      </c>
      <c r="Z74" s="310">
        <v>20</v>
      </c>
      <c r="AA74" s="312">
        <v>1</v>
      </c>
      <c r="AB74" s="311">
        <v>195</v>
      </c>
      <c r="AC74" s="311">
        <v>4</v>
      </c>
      <c r="AD74" s="310">
        <v>15</v>
      </c>
      <c r="AE74" s="312">
        <v>125</v>
      </c>
      <c r="AF74" s="311">
        <v>3</v>
      </c>
      <c r="AG74" s="311">
        <v>11</v>
      </c>
      <c r="AH74" s="310">
        <v>0</v>
      </c>
      <c r="AI74" s="312">
        <v>0</v>
      </c>
      <c r="AJ74" s="311">
        <v>0</v>
      </c>
      <c r="AK74" s="311">
        <v>0</v>
      </c>
      <c r="AL74" s="310">
        <v>11</v>
      </c>
      <c r="AM74" s="312">
        <v>29</v>
      </c>
      <c r="AN74" s="311">
        <v>0</v>
      </c>
      <c r="AO74" s="311">
        <v>0</v>
      </c>
      <c r="AP74" s="310">
        <v>0</v>
      </c>
      <c r="AQ74" s="312">
        <v>10</v>
      </c>
      <c r="AR74" s="313">
        <v>0</v>
      </c>
      <c r="AS74" s="422">
        <f t="shared" si="4"/>
        <v>2673</v>
      </c>
    </row>
    <row r="75" spans="1:45" x14ac:dyDescent="0.15">
      <c r="A75" s="307" t="s">
        <v>17</v>
      </c>
      <c r="B75" s="291" t="s">
        <v>270</v>
      </c>
      <c r="C75" s="309">
        <v>5038</v>
      </c>
      <c r="D75" s="311">
        <f t="shared" si="3"/>
        <v>1764</v>
      </c>
      <c r="E75" s="311">
        <v>566</v>
      </c>
      <c r="F75" s="310">
        <v>576</v>
      </c>
      <c r="G75" s="312">
        <v>191</v>
      </c>
      <c r="H75" s="311">
        <v>396</v>
      </c>
      <c r="I75" s="311">
        <v>17</v>
      </c>
      <c r="J75" s="310">
        <v>97</v>
      </c>
      <c r="K75" s="312">
        <v>66</v>
      </c>
      <c r="L75" s="311">
        <v>57</v>
      </c>
      <c r="M75" s="311">
        <v>54</v>
      </c>
      <c r="N75" s="310">
        <v>197</v>
      </c>
      <c r="O75" s="312">
        <v>82</v>
      </c>
      <c r="P75" s="311">
        <v>9</v>
      </c>
      <c r="Q75" s="311">
        <v>108</v>
      </c>
      <c r="R75" s="310">
        <v>17</v>
      </c>
      <c r="S75" s="312">
        <v>179</v>
      </c>
      <c r="T75" s="311">
        <v>87</v>
      </c>
      <c r="U75" s="311">
        <v>69</v>
      </c>
      <c r="V75" s="310">
        <v>68</v>
      </c>
      <c r="W75" s="312">
        <v>11</v>
      </c>
      <c r="X75" s="311">
        <v>40</v>
      </c>
      <c r="Y75" s="311">
        <v>4</v>
      </c>
      <c r="Z75" s="310">
        <v>32</v>
      </c>
      <c r="AA75" s="312">
        <v>50</v>
      </c>
      <c r="AB75" s="311">
        <v>13</v>
      </c>
      <c r="AC75" s="311">
        <v>35</v>
      </c>
      <c r="AD75" s="310">
        <v>50</v>
      </c>
      <c r="AE75" s="312">
        <v>16</v>
      </c>
      <c r="AF75" s="311">
        <v>20</v>
      </c>
      <c r="AG75" s="311">
        <v>8</v>
      </c>
      <c r="AH75" s="310">
        <v>21</v>
      </c>
      <c r="AI75" s="312">
        <v>5</v>
      </c>
      <c r="AJ75" s="311">
        <v>17</v>
      </c>
      <c r="AK75" s="311">
        <v>7</v>
      </c>
      <c r="AL75" s="310">
        <v>9</v>
      </c>
      <c r="AM75" s="312">
        <v>12</v>
      </c>
      <c r="AN75" s="311">
        <v>6</v>
      </c>
      <c r="AO75" s="311">
        <v>59</v>
      </c>
      <c r="AP75" s="310">
        <v>12</v>
      </c>
      <c r="AQ75" s="312">
        <v>11</v>
      </c>
      <c r="AR75" s="313">
        <v>0</v>
      </c>
      <c r="AS75" s="422">
        <f t="shared" si="4"/>
        <v>1289</v>
      </c>
    </row>
    <row r="76" spans="1:45" x14ac:dyDescent="0.15">
      <c r="A76" s="307" t="s">
        <v>18</v>
      </c>
      <c r="B76" s="291" t="s">
        <v>279</v>
      </c>
      <c r="C76" s="309">
        <v>11062</v>
      </c>
      <c r="D76" s="311">
        <f t="shared" si="3"/>
        <v>3158</v>
      </c>
      <c r="E76" s="311">
        <v>1899</v>
      </c>
      <c r="F76" s="310">
        <v>1210</v>
      </c>
      <c r="G76" s="312">
        <v>413</v>
      </c>
      <c r="H76" s="311">
        <v>644</v>
      </c>
      <c r="I76" s="311">
        <v>141</v>
      </c>
      <c r="J76" s="310">
        <v>100</v>
      </c>
      <c r="K76" s="312">
        <v>192</v>
      </c>
      <c r="L76" s="311">
        <v>286</v>
      </c>
      <c r="M76" s="311">
        <v>185</v>
      </c>
      <c r="N76" s="310">
        <v>345</v>
      </c>
      <c r="O76" s="312">
        <v>238</v>
      </c>
      <c r="P76" s="311">
        <v>60</v>
      </c>
      <c r="Q76" s="311">
        <v>217</v>
      </c>
      <c r="R76" s="310">
        <v>95</v>
      </c>
      <c r="S76" s="312">
        <v>347</v>
      </c>
      <c r="T76" s="311">
        <v>157</v>
      </c>
      <c r="U76" s="311">
        <v>70</v>
      </c>
      <c r="V76" s="310">
        <v>203</v>
      </c>
      <c r="W76" s="312">
        <v>27</v>
      </c>
      <c r="X76" s="311">
        <v>69</v>
      </c>
      <c r="Y76" s="311">
        <v>41</v>
      </c>
      <c r="Z76" s="310">
        <v>93</v>
      </c>
      <c r="AA76" s="312">
        <v>88</v>
      </c>
      <c r="AB76" s="311">
        <v>78</v>
      </c>
      <c r="AC76" s="311">
        <v>59</v>
      </c>
      <c r="AD76" s="310">
        <v>45</v>
      </c>
      <c r="AE76" s="312">
        <v>97</v>
      </c>
      <c r="AF76" s="311">
        <v>122</v>
      </c>
      <c r="AG76" s="311">
        <v>40</v>
      </c>
      <c r="AH76" s="310">
        <v>0</v>
      </c>
      <c r="AI76" s="312">
        <v>27</v>
      </c>
      <c r="AJ76" s="311">
        <v>25</v>
      </c>
      <c r="AK76" s="311">
        <v>25</v>
      </c>
      <c r="AL76" s="310">
        <v>32</v>
      </c>
      <c r="AM76" s="312">
        <v>31</v>
      </c>
      <c r="AN76" s="311">
        <v>32</v>
      </c>
      <c r="AO76" s="311">
        <v>36</v>
      </c>
      <c r="AP76" s="310">
        <v>37</v>
      </c>
      <c r="AQ76" s="312">
        <v>38</v>
      </c>
      <c r="AR76" s="313">
        <v>60</v>
      </c>
      <c r="AS76" s="422">
        <f t="shared" si="4"/>
        <v>3554</v>
      </c>
    </row>
    <row r="77" spans="1:45" x14ac:dyDescent="0.15">
      <c r="A77" s="307" t="s">
        <v>19</v>
      </c>
      <c r="B77" s="291" t="s">
        <v>380</v>
      </c>
      <c r="C77" s="309">
        <v>340314</v>
      </c>
      <c r="D77" s="311">
        <f t="shared" si="3"/>
        <v>118742</v>
      </c>
      <c r="E77" s="311">
        <v>40756</v>
      </c>
      <c r="F77" s="310">
        <v>24654</v>
      </c>
      <c r="G77" s="312">
        <v>14407</v>
      </c>
      <c r="H77" s="311">
        <v>25405</v>
      </c>
      <c r="I77" s="311">
        <v>2780</v>
      </c>
      <c r="J77" s="310">
        <v>3880</v>
      </c>
      <c r="K77" s="312">
        <v>10580</v>
      </c>
      <c r="L77" s="311">
        <v>1383</v>
      </c>
      <c r="M77" s="311">
        <v>5924</v>
      </c>
      <c r="N77" s="310">
        <v>15110</v>
      </c>
      <c r="O77" s="312">
        <v>2627</v>
      </c>
      <c r="P77" s="311">
        <v>2599</v>
      </c>
      <c r="Q77" s="311">
        <v>8190</v>
      </c>
      <c r="R77" s="310">
        <v>5986</v>
      </c>
      <c r="S77" s="312">
        <v>4379</v>
      </c>
      <c r="T77" s="311">
        <v>6890</v>
      </c>
      <c r="U77" s="311">
        <v>3017</v>
      </c>
      <c r="V77" s="310">
        <v>5926</v>
      </c>
      <c r="W77" s="312">
        <v>2486</v>
      </c>
      <c r="X77" s="311">
        <v>2337</v>
      </c>
      <c r="Y77" s="311">
        <v>1231</v>
      </c>
      <c r="Z77" s="310">
        <v>3279</v>
      </c>
      <c r="AA77" s="312">
        <v>2862</v>
      </c>
      <c r="AB77" s="311">
        <v>2096</v>
      </c>
      <c r="AC77" s="311">
        <v>2179</v>
      </c>
      <c r="AD77" s="310">
        <v>1874</v>
      </c>
      <c r="AE77" s="312">
        <v>2370</v>
      </c>
      <c r="AF77" s="311">
        <v>4130</v>
      </c>
      <c r="AG77" s="311">
        <v>1603</v>
      </c>
      <c r="AH77" s="310">
        <v>717</v>
      </c>
      <c r="AI77" s="312">
        <v>1855</v>
      </c>
      <c r="AJ77" s="311">
        <v>997</v>
      </c>
      <c r="AK77" s="311">
        <v>350</v>
      </c>
      <c r="AL77" s="310">
        <v>1586</v>
      </c>
      <c r="AM77" s="312">
        <v>434</v>
      </c>
      <c r="AN77" s="311">
        <v>1988</v>
      </c>
      <c r="AO77" s="311">
        <v>626</v>
      </c>
      <c r="AP77" s="310">
        <v>740</v>
      </c>
      <c r="AQ77" s="312">
        <v>674</v>
      </c>
      <c r="AR77" s="313">
        <v>665</v>
      </c>
      <c r="AS77" s="422">
        <f t="shared" si="4"/>
        <v>81321</v>
      </c>
    </row>
    <row r="78" spans="1:45" x14ac:dyDescent="0.15">
      <c r="A78" s="307" t="s">
        <v>20</v>
      </c>
      <c r="B78" s="291" t="s">
        <v>37</v>
      </c>
      <c r="C78" s="309">
        <v>46842</v>
      </c>
      <c r="D78" s="311">
        <f t="shared" si="3"/>
        <v>17383</v>
      </c>
      <c r="E78" s="311">
        <v>6892</v>
      </c>
      <c r="F78" s="310">
        <v>3398</v>
      </c>
      <c r="G78" s="312">
        <v>2645</v>
      </c>
      <c r="H78" s="311">
        <v>2819</v>
      </c>
      <c r="I78" s="311">
        <v>661</v>
      </c>
      <c r="J78" s="310">
        <v>712</v>
      </c>
      <c r="K78" s="312">
        <v>997</v>
      </c>
      <c r="L78" s="311">
        <v>208</v>
      </c>
      <c r="M78" s="311">
        <v>1131</v>
      </c>
      <c r="N78" s="310">
        <v>1870</v>
      </c>
      <c r="O78" s="312">
        <v>310</v>
      </c>
      <c r="P78" s="311">
        <v>391</v>
      </c>
      <c r="Q78" s="311">
        <v>813</v>
      </c>
      <c r="R78" s="310">
        <v>448</v>
      </c>
      <c r="S78" s="312">
        <v>554</v>
      </c>
      <c r="T78" s="311">
        <v>1001</v>
      </c>
      <c r="U78" s="311">
        <v>284</v>
      </c>
      <c r="V78" s="310">
        <v>689</v>
      </c>
      <c r="W78" s="312">
        <v>271</v>
      </c>
      <c r="X78" s="311">
        <v>232</v>
      </c>
      <c r="Y78" s="311">
        <v>151</v>
      </c>
      <c r="Z78" s="310">
        <v>287</v>
      </c>
      <c r="AA78" s="312">
        <v>326</v>
      </c>
      <c r="AB78" s="311">
        <v>244</v>
      </c>
      <c r="AC78" s="311">
        <v>314</v>
      </c>
      <c r="AD78" s="310">
        <v>295</v>
      </c>
      <c r="AE78" s="312">
        <v>178</v>
      </c>
      <c r="AF78" s="311">
        <v>369</v>
      </c>
      <c r="AG78" s="311">
        <v>69</v>
      </c>
      <c r="AH78" s="310">
        <v>63</v>
      </c>
      <c r="AI78" s="312">
        <v>72</v>
      </c>
      <c r="AJ78" s="311">
        <v>68</v>
      </c>
      <c r="AK78" s="311">
        <v>23</v>
      </c>
      <c r="AL78" s="310">
        <v>186</v>
      </c>
      <c r="AM78" s="312">
        <v>46</v>
      </c>
      <c r="AN78" s="311">
        <v>135</v>
      </c>
      <c r="AO78" s="311">
        <v>48</v>
      </c>
      <c r="AP78" s="310">
        <v>66</v>
      </c>
      <c r="AQ78" s="312">
        <v>98</v>
      </c>
      <c r="AR78" s="313">
        <v>95</v>
      </c>
      <c r="AS78" s="422">
        <f t="shared" si="4"/>
        <v>11413</v>
      </c>
    </row>
    <row r="79" spans="1:45" x14ac:dyDescent="0.15">
      <c r="A79" s="307" t="s">
        <v>21</v>
      </c>
      <c r="B79" s="291" t="s">
        <v>38</v>
      </c>
      <c r="C79" s="309">
        <v>26548</v>
      </c>
      <c r="D79" s="311">
        <f t="shared" si="3"/>
        <v>11246</v>
      </c>
      <c r="E79" s="311">
        <v>2409</v>
      </c>
      <c r="F79" s="310">
        <v>2829</v>
      </c>
      <c r="G79" s="312">
        <v>1077</v>
      </c>
      <c r="H79" s="311">
        <v>3066</v>
      </c>
      <c r="I79" s="311">
        <v>73</v>
      </c>
      <c r="J79" s="310">
        <v>927</v>
      </c>
      <c r="K79" s="312">
        <v>786</v>
      </c>
      <c r="L79" s="311">
        <v>34</v>
      </c>
      <c r="M79" s="311">
        <v>125</v>
      </c>
      <c r="N79" s="310">
        <v>834</v>
      </c>
      <c r="O79" s="312">
        <v>71</v>
      </c>
      <c r="P79" s="311">
        <v>28</v>
      </c>
      <c r="Q79" s="311">
        <v>1102</v>
      </c>
      <c r="R79" s="310">
        <v>150</v>
      </c>
      <c r="S79" s="312">
        <v>209</v>
      </c>
      <c r="T79" s="311">
        <v>470</v>
      </c>
      <c r="U79" s="311">
        <v>67</v>
      </c>
      <c r="V79" s="310">
        <v>359</v>
      </c>
      <c r="W79" s="312">
        <v>44</v>
      </c>
      <c r="X79" s="311">
        <v>37</v>
      </c>
      <c r="Y79" s="311">
        <v>10</v>
      </c>
      <c r="Z79" s="310">
        <v>60</v>
      </c>
      <c r="AA79" s="312">
        <v>48</v>
      </c>
      <c r="AB79" s="311">
        <v>18</v>
      </c>
      <c r="AC79" s="311">
        <v>44</v>
      </c>
      <c r="AD79" s="310">
        <v>17</v>
      </c>
      <c r="AE79" s="312">
        <v>95</v>
      </c>
      <c r="AF79" s="311">
        <v>63</v>
      </c>
      <c r="AG79" s="311">
        <v>64</v>
      </c>
      <c r="AH79" s="310">
        <v>12</v>
      </c>
      <c r="AI79" s="312">
        <v>33</v>
      </c>
      <c r="AJ79" s="311">
        <v>46</v>
      </c>
      <c r="AK79" s="311">
        <v>1</v>
      </c>
      <c r="AL79" s="310">
        <v>18</v>
      </c>
      <c r="AM79" s="312">
        <v>0</v>
      </c>
      <c r="AN79" s="311">
        <v>52</v>
      </c>
      <c r="AO79" s="311">
        <v>18</v>
      </c>
      <c r="AP79" s="310">
        <v>2</v>
      </c>
      <c r="AQ79" s="312">
        <v>3</v>
      </c>
      <c r="AR79" s="313">
        <v>1</v>
      </c>
      <c r="AS79" s="422">
        <f t="shared" si="4"/>
        <v>3851</v>
      </c>
    </row>
    <row r="80" spans="1:45" x14ac:dyDescent="0.15">
      <c r="A80" s="307" t="s">
        <v>22</v>
      </c>
      <c r="B80" s="291" t="s">
        <v>529</v>
      </c>
      <c r="C80" s="309">
        <v>136212</v>
      </c>
      <c r="D80" s="311">
        <f t="shared" si="3"/>
        <v>54185</v>
      </c>
      <c r="E80" s="311">
        <v>14874</v>
      </c>
      <c r="F80" s="310">
        <v>13132</v>
      </c>
      <c r="G80" s="312">
        <v>4586</v>
      </c>
      <c r="H80" s="311">
        <v>10185</v>
      </c>
      <c r="I80" s="311">
        <v>632</v>
      </c>
      <c r="J80" s="310">
        <v>707</v>
      </c>
      <c r="K80" s="312">
        <v>4350</v>
      </c>
      <c r="L80" s="311">
        <v>468</v>
      </c>
      <c r="M80" s="311">
        <v>1062</v>
      </c>
      <c r="N80" s="310">
        <v>5172</v>
      </c>
      <c r="O80" s="312">
        <v>805</v>
      </c>
      <c r="P80" s="311">
        <v>909</v>
      </c>
      <c r="Q80" s="311">
        <v>2132</v>
      </c>
      <c r="R80" s="310">
        <v>1840</v>
      </c>
      <c r="S80" s="312">
        <v>1649</v>
      </c>
      <c r="T80" s="311">
        <v>1720</v>
      </c>
      <c r="U80" s="311">
        <v>1276</v>
      </c>
      <c r="V80" s="310">
        <v>1541</v>
      </c>
      <c r="W80" s="312">
        <v>1828</v>
      </c>
      <c r="X80" s="311">
        <v>771</v>
      </c>
      <c r="Y80" s="311">
        <v>529</v>
      </c>
      <c r="Z80" s="310">
        <v>1318</v>
      </c>
      <c r="AA80" s="312">
        <v>774</v>
      </c>
      <c r="AB80" s="311">
        <v>598</v>
      </c>
      <c r="AC80" s="311">
        <v>692</v>
      </c>
      <c r="AD80" s="310">
        <v>484</v>
      </c>
      <c r="AE80" s="312">
        <v>1315</v>
      </c>
      <c r="AF80" s="311">
        <v>1832</v>
      </c>
      <c r="AG80" s="311">
        <v>332</v>
      </c>
      <c r="AH80" s="310">
        <v>254</v>
      </c>
      <c r="AI80" s="312">
        <v>1077</v>
      </c>
      <c r="AJ80" s="311">
        <v>625</v>
      </c>
      <c r="AK80" s="311">
        <v>153</v>
      </c>
      <c r="AL80" s="310">
        <v>905</v>
      </c>
      <c r="AM80" s="312">
        <v>284</v>
      </c>
      <c r="AN80" s="311">
        <v>715</v>
      </c>
      <c r="AO80" s="311">
        <v>141</v>
      </c>
      <c r="AP80" s="310">
        <v>136</v>
      </c>
      <c r="AQ80" s="312">
        <v>109</v>
      </c>
      <c r="AR80" s="313">
        <v>115</v>
      </c>
      <c r="AS80" s="422">
        <f t="shared" si="4"/>
        <v>31148</v>
      </c>
    </row>
    <row r="81" spans="1:45" x14ac:dyDescent="0.15">
      <c r="A81" s="307" t="s">
        <v>23</v>
      </c>
      <c r="B81" s="291" t="s">
        <v>191</v>
      </c>
      <c r="C81" s="309">
        <v>33345</v>
      </c>
      <c r="D81" s="311">
        <f t="shared" si="3"/>
        <v>17011</v>
      </c>
      <c r="E81" s="311">
        <v>3055</v>
      </c>
      <c r="F81" s="310">
        <v>3823</v>
      </c>
      <c r="G81" s="312">
        <v>1660</v>
      </c>
      <c r="H81" s="311">
        <v>2095</v>
      </c>
      <c r="I81" s="311">
        <v>122</v>
      </c>
      <c r="J81" s="310">
        <v>233</v>
      </c>
      <c r="K81" s="312">
        <v>933</v>
      </c>
      <c r="L81" s="311">
        <v>63</v>
      </c>
      <c r="M81" s="311">
        <v>290</v>
      </c>
      <c r="N81" s="310">
        <v>926</v>
      </c>
      <c r="O81" s="312">
        <v>35</v>
      </c>
      <c r="P81" s="311">
        <v>57</v>
      </c>
      <c r="Q81" s="311">
        <v>491</v>
      </c>
      <c r="R81" s="310">
        <v>59</v>
      </c>
      <c r="S81" s="312">
        <v>695</v>
      </c>
      <c r="T81" s="311">
        <v>160</v>
      </c>
      <c r="U81" s="311">
        <v>38</v>
      </c>
      <c r="V81" s="310">
        <v>929</v>
      </c>
      <c r="W81" s="312">
        <v>26</v>
      </c>
      <c r="X81" s="311">
        <v>57</v>
      </c>
      <c r="Y81" s="311">
        <v>51</v>
      </c>
      <c r="Z81" s="310">
        <v>75</v>
      </c>
      <c r="AA81" s="312">
        <v>40</v>
      </c>
      <c r="AB81" s="311">
        <v>36</v>
      </c>
      <c r="AC81" s="311">
        <v>21</v>
      </c>
      <c r="AD81" s="310">
        <v>15</v>
      </c>
      <c r="AE81" s="312">
        <v>59</v>
      </c>
      <c r="AF81" s="311">
        <v>51</v>
      </c>
      <c r="AG81" s="311">
        <v>28</v>
      </c>
      <c r="AH81" s="310">
        <v>10</v>
      </c>
      <c r="AI81" s="312">
        <v>35</v>
      </c>
      <c r="AJ81" s="311">
        <v>29</v>
      </c>
      <c r="AK81" s="311">
        <v>0</v>
      </c>
      <c r="AL81" s="310">
        <v>17</v>
      </c>
      <c r="AM81" s="312">
        <v>16</v>
      </c>
      <c r="AN81" s="311">
        <v>48</v>
      </c>
      <c r="AO81" s="311">
        <v>0</v>
      </c>
      <c r="AP81" s="310">
        <v>22</v>
      </c>
      <c r="AQ81" s="312">
        <v>12</v>
      </c>
      <c r="AR81" s="313">
        <v>22</v>
      </c>
      <c r="AS81" s="422">
        <f t="shared" si="4"/>
        <v>5033</v>
      </c>
    </row>
    <row r="82" spans="1:45" x14ac:dyDescent="0.15">
      <c r="A82" s="307" t="s">
        <v>24</v>
      </c>
      <c r="B82" s="291" t="s">
        <v>39</v>
      </c>
      <c r="C82" s="309">
        <v>83827</v>
      </c>
      <c r="D82" s="311">
        <f t="shared" si="3"/>
        <v>27092</v>
      </c>
      <c r="E82" s="311">
        <v>7174</v>
      </c>
      <c r="F82" s="310">
        <v>4731</v>
      </c>
      <c r="G82" s="312">
        <v>4020</v>
      </c>
      <c r="H82" s="311">
        <v>4702</v>
      </c>
      <c r="I82" s="311">
        <v>1144</v>
      </c>
      <c r="J82" s="310">
        <v>1467</v>
      </c>
      <c r="K82" s="312">
        <v>6407</v>
      </c>
      <c r="L82" s="311">
        <v>592</v>
      </c>
      <c r="M82" s="311">
        <v>1844</v>
      </c>
      <c r="N82" s="310">
        <v>3590</v>
      </c>
      <c r="O82" s="312">
        <v>674</v>
      </c>
      <c r="P82" s="311">
        <v>658</v>
      </c>
      <c r="Q82" s="311">
        <v>2209</v>
      </c>
      <c r="R82" s="310">
        <v>966</v>
      </c>
      <c r="S82" s="312">
        <v>1027</v>
      </c>
      <c r="T82" s="311">
        <v>1520</v>
      </c>
      <c r="U82" s="311">
        <v>1086</v>
      </c>
      <c r="V82" s="310">
        <v>1237</v>
      </c>
      <c r="W82" s="312">
        <v>643</v>
      </c>
      <c r="X82" s="311">
        <v>746</v>
      </c>
      <c r="Y82" s="311">
        <v>518</v>
      </c>
      <c r="Z82" s="310">
        <v>1141</v>
      </c>
      <c r="AA82" s="312">
        <v>643</v>
      </c>
      <c r="AB82" s="311">
        <v>656</v>
      </c>
      <c r="AC82" s="311">
        <v>698</v>
      </c>
      <c r="AD82" s="310">
        <v>712</v>
      </c>
      <c r="AE82" s="312">
        <v>1075</v>
      </c>
      <c r="AF82" s="311">
        <v>1151</v>
      </c>
      <c r="AG82" s="311">
        <v>331</v>
      </c>
      <c r="AH82" s="310">
        <v>298</v>
      </c>
      <c r="AI82" s="312">
        <v>289</v>
      </c>
      <c r="AJ82" s="311">
        <v>236</v>
      </c>
      <c r="AK82" s="311">
        <v>131</v>
      </c>
      <c r="AL82" s="310">
        <v>330</v>
      </c>
      <c r="AM82" s="312">
        <v>188</v>
      </c>
      <c r="AN82" s="311">
        <v>265</v>
      </c>
      <c r="AO82" s="311">
        <v>444</v>
      </c>
      <c r="AP82" s="310">
        <v>386</v>
      </c>
      <c r="AQ82" s="312">
        <v>436</v>
      </c>
      <c r="AR82" s="313">
        <v>370</v>
      </c>
      <c r="AS82" s="422">
        <f t="shared" si="4"/>
        <v>17832</v>
      </c>
    </row>
    <row r="83" spans="1:45" x14ac:dyDescent="0.15">
      <c r="A83" s="307" t="s">
        <v>25</v>
      </c>
      <c r="B83" s="291" t="s">
        <v>40</v>
      </c>
      <c r="C83" s="309">
        <v>84687</v>
      </c>
      <c r="D83" s="311">
        <f t="shared" si="3"/>
        <v>26984</v>
      </c>
      <c r="E83" s="311">
        <v>7939</v>
      </c>
      <c r="F83" s="310">
        <v>4721</v>
      </c>
      <c r="G83" s="312">
        <v>3322</v>
      </c>
      <c r="H83" s="311">
        <v>9802</v>
      </c>
      <c r="I83" s="311">
        <v>683</v>
      </c>
      <c r="J83" s="310">
        <v>1713</v>
      </c>
      <c r="K83" s="312">
        <v>2416</v>
      </c>
      <c r="L83" s="311">
        <v>506</v>
      </c>
      <c r="M83" s="311">
        <v>1391</v>
      </c>
      <c r="N83" s="310">
        <v>3096</v>
      </c>
      <c r="O83" s="312">
        <v>764</v>
      </c>
      <c r="P83" s="311">
        <v>602</v>
      </c>
      <c r="Q83" s="311">
        <v>2810</v>
      </c>
      <c r="R83" s="310">
        <v>1006</v>
      </c>
      <c r="S83" s="312">
        <v>984</v>
      </c>
      <c r="T83" s="311">
        <v>1562</v>
      </c>
      <c r="U83" s="311">
        <v>592</v>
      </c>
      <c r="V83" s="310">
        <v>2234</v>
      </c>
      <c r="W83" s="312">
        <v>682</v>
      </c>
      <c r="X83" s="311">
        <v>744</v>
      </c>
      <c r="Y83" s="311">
        <v>370</v>
      </c>
      <c r="Z83" s="310">
        <v>1172</v>
      </c>
      <c r="AA83" s="312">
        <v>609</v>
      </c>
      <c r="AB83" s="311">
        <v>528</v>
      </c>
      <c r="AC83" s="311">
        <v>626</v>
      </c>
      <c r="AD83" s="310">
        <v>599</v>
      </c>
      <c r="AE83" s="312">
        <v>890</v>
      </c>
      <c r="AF83" s="311">
        <v>1234</v>
      </c>
      <c r="AG83" s="311">
        <v>487</v>
      </c>
      <c r="AH83" s="310">
        <v>395</v>
      </c>
      <c r="AI83" s="312">
        <v>467</v>
      </c>
      <c r="AJ83" s="311">
        <v>490</v>
      </c>
      <c r="AK83" s="311">
        <v>170</v>
      </c>
      <c r="AL83" s="310">
        <v>353</v>
      </c>
      <c r="AM83" s="312">
        <v>152</v>
      </c>
      <c r="AN83" s="311">
        <v>321</v>
      </c>
      <c r="AO83" s="311">
        <v>390</v>
      </c>
      <c r="AP83" s="310">
        <v>258</v>
      </c>
      <c r="AQ83" s="312">
        <v>383</v>
      </c>
      <c r="AR83" s="313">
        <v>240</v>
      </c>
      <c r="AS83" s="422">
        <f t="shared" si="4"/>
        <v>18405</v>
      </c>
    </row>
    <row r="84" spans="1:45" x14ac:dyDescent="0.15">
      <c r="A84" s="307" t="s">
        <v>26</v>
      </c>
      <c r="B84" s="291" t="s">
        <v>476</v>
      </c>
      <c r="C84" s="309">
        <v>281131</v>
      </c>
      <c r="D84" s="311">
        <f t="shared" si="3"/>
        <v>83885</v>
      </c>
      <c r="E84" s="311">
        <v>28334</v>
      </c>
      <c r="F84" s="310">
        <v>22023</v>
      </c>
      <c r="G84" s="312">
        <v>14967</v>
      </c>
      <c r="H84" s="311">
        <v>22311</v>
      </c>
      <c r="I84" s="311">
        <v>3211</v>
      </c>
      <c r="J84" s="310">
        <v>3924</v>
      </c>
      <c r="K84" s="312">
        <v>8559</v>
      </c>
      <c r="L84" s="311">
        <v>1862</v>
      </c>
      <c r="M84" s="311">
        <v>4567</v>
      </c>
      <c r="N84" s="310">
        <v>12271</v>
      </c>
      <c r="O84" s="312">
        <v>3173</v>
      </c>
      <c r="P84" s="311">
        <v>2320</v>
      </c>
      <c r="Q84" s="311">
        <v>10390</v>
      </c>
      <c r="R84" s="310">
        <v>4137</v>
      </c>
      <c r="S84" s="312">
        <v>3586</v>
      </c>
      <c r="T84" s="311">
        <v>7564</v>
      </c>
      <c r="U84" s="311">
        <v>3269</v>
      </c>
      <c r="V84" s="310">
        <v>5696</v>
      </c>
      <c r="W84" s="312">
        <v>2147</v>
      </c>
      <c r="X84" s="311">
        <v>2164</v>
      </c>
      <c r="Y84" s="311">
        <v>1899</v>
      </c>
      <c r="Z84" s="310">
        <v>3337</v>
      </c>
      <c r="AA84" s="312">
        <v>2215</v>
      </c>
      <c r="AB84" s="311">
        <v>1791</v>
      </c>
      <c r="AC84" s="311">
        <v>2394</v>
      </c>
      <c r="AD84" s="310">
        <v>1881</v>
      </c>
      <c r="AE84" s="312">
        <v>1766</v>
      </c>
      <c r="AF84" s="311">
        <v>4065</v>
      </c>
      <c r="AG84" s="311">
        <v>1386</v>
      </c>
      <c r="AH84" s="310">
        <v>1095</v>
      </c>
      <c r="AI84" s="312">
        <v>1561</v>
      </c>
      <c r="AJ84" s="311">
        <v>972</v>
      </c>
      <c r="AK84" s="311">
        <v>315</v>
      </c>
      <c r="AL84" s="310">
        <v>992</v>
      </c>
      <c r="AM84" s="312">
        <v>643</v>
      </c>
      <c r="AN84" s="311">
        <v>995</v>
      </c>
      <c r="AO84" s="311">
        <v>706</v>
      </c>
      <c r="AP84" s="310">
        <v>1465</v>
      </c>
      <c r="AQ84" s="312">
        <v>694</v>
      </c>
      <c r="AR84" s="313">
        <v>599</v>
      </c>
      <c r="AS84" s="422">
        <f t="shared" si="4"/>
        <v>64968</v>
      </c>
    </row>
    <row r="85" spans="1:45" x14ac:dyDescent="0.15">
      <c r="A85" s="307" t="s">
        <v>51</v>
      </c>
      <c r="B85" s="291" t="s">
        <v>530</v>
      </c>
      <c r="C85" s="309">
        <v>20319</v>
      </c>
      <c r="D85" s="311">
        <f t="shared" si="3"/>
        <v>6081</v>
      </c>
      <c r="E85" s="311">
        <v>2395</v>
      </c>
      <c r="F85" s="310">
        <v>689</v>
      </c>
      <c r="G85" s="312">
        <v>799</v>
      </c>
      <c r="H85" s="311">
        <v>1199</v>
      </c>
      <c r="I85" s="311">
        <v>286</v>
      </c>
      <c r="J85" s="310">
        <v>163</v>
      </c>
      <c r="K85" s="312">
        <v>454</v>
      </c>
      <c r="L85" s="311">
        <v>167</v>
      </c>
      <c r="M85" s="311">
        <v>558</v>
      </c>
      <c r="N85" s="310">
        <v>792</v>
      </c>
      <c r="O85" s="312">
        <v>257</v>
      </c>
      <c r="P85" s="311">
        <v>310</v>
      </c>
      <c r="Q85" s="311">
        <v>507</v>
      </c>
      <c r="R85" s="310">
        <v>312</v>
      </c>
      <c r="S85" s="312">
        <v>246</v>
      </c>
      <c r="T85" s="311">
        <v>244</v>
      </c>
      <c r="U85" s="311">
        <v>227</v>
      </c>
      <c r="V85" s="310">
        <v>369</v>
      </c>
      <c r="W85" s="312">
        <v>242</v>
      </c>
      <c r="X85" s="311">
        <v>208</v>
      </c>
      <c r="Y85" s="311">
        <v>185</v>
      </c>
      <c r="Z85" s="310">
        <v>481</v>
      </c>
      <c r="AA85" s="312">
        <v>413</v>
      </c>
      <c r="AB85" s="311">
        <v>180</v>
      </c>
      <c r="AC85" s="311">
        <v>349</v>
      </c>
      <c r="AD85" s="310">
        <v>318</v>
      </c>
      <c r="AE85" s="312">
        <v>297</v>
      </c>
      <c r="AF85" s="311">
        <v>458</v>
      </c>
      <c r="AG85" s="311">
        <v>53</v>
      </c>
      <c r="AH85" s="310">
        <v>150</v>
      </c>
      <c r="AI85" s="312">
        <v>88</v>
      </c>
      <c r="AJ85" s="311">
        <v>82</v>
      </c>
      <c r="AK85" s="311">
        <v>50</v>
      </c>
      <c r="AL85" s="310">
        <v>95</v>
      </c>
      <c r="AM85" s="312">
        <v>85</v>
      </c>
      <c r="AN85" s="311">
        <v>58</v>
      </c>
      <c r="AO85" s="311">
        <v>91</v>
      </c>
      <c r="AP85" s="310">
        <v>104</v>
      </c>
      <c r="AQ85" s="312">
        <v>156</v>
      </c>
      <c r="AR85" s="313">
        <v>121</v>
      </c>
      <c r="AS85" s="422">
        <f t="shared" si="4"/>
        <v>5528</v>
      </c>
    </row>
    <row r="86" spans="1:45" x14ac:dyDescent="0.15">
      <c r="A86" s="307" t="s">
        <v>192</v>
      </c>
      <c r="B86" s="291" t="s">
        <v>41</v>
      </c>
      <c r="C86" s="309">
        <v>178642</v>
      </c>
      <c r="D86" s="311">
        <f t="shared" si="3"/>
        <v>67088</v>
      </c>
      <c r="E86" s="311">
        <v>19699</v>
      </c>
      <c r="F86" s="310">
        <v>16420</v>
      </c>
      <c r="G86" s="312">
        <v>8274</v>
      </c>
      <c r="H86" s="311">
        <v>10064</v>
      </c>
      <c r="I86" s="311">
        <v>1149</v>
      </c>
      <c r="J86" s="310">
        <v>2817</v>
      </c>
      <c r="K86" s="312">
        <v>3790</v>
      </c>
      <c r="L86" s="311">
        <v>755</v>
      </c>
      <c r="M86" s="311">
        <v>2644</v>
      </c>
      <c r="N86" s="310">
        <v>6778</v>
      </c>
      <c r="O86" s="312">
        <v>873</v>
      </c>
      <c r="P86" s="311">
        <v>1213</v>
      </c>
      <c r="Q86" s="311">
        <v>3960</v>
      </c>
      <c r="R86" s="310">
        <v>1378</v>
      </c>
      <c r="S86" s="312">
        <v>9166</v>
      </c>
      <c r="T86" s="311">
        <v>2622</v>
      </c>
      <c r="U86" s="311">
        <v>891</v>
      </c>
      <c r="V86" s="310">
        <v>2608</v>
      </c>
      <c r="W86" s="312">
        <v>1332</v>
      </c>
      <c r="X86" s="311">
        <v>754</v>
      </c>
      <c r="Y86" s="311">
        <v>555</v>
      </c>
      <c r="Z86" s="310">
        <v>1498</v>
      </c>
      <c r="AA86" s="312">
        <v>634</v>
      </c>
      <c r="AB86" s="311">
        <v>953</v>
      </c>
      <c r="AC86" s="311">
        <v>592</v>
      </c>
      <c r="AD86" s="310">
        <v>785</v>
      </c>
      <c r="AE86" s="312">
        <v>922</v>
      </c>
      <c r="AF86" s="311">
        <v>2165</v>
      </c>
      <c r="AG86" s="311">
        <v>395</v>
      </c>
      <c r="AH86" s="310">
        <v>314</v>
      </c>
      <c r="AI86" s="312">
        <v>587</v>
      </c>
      <c r="AJ86" s="311">
        <v>1253</v>
      </c>
      <c r="AK86" s="311">
        <v>141</v>
      </c>
      <c r="AL86" s="310">
        <v>369</v>
      </c>
      <c r="AM86" s="312">
        <v>79</v>
      </c>
      <c r="AN86" s="311">
        <v>449</v>
      </c>
      <c r="AO86" s="311">
        <v>513</v>
      </c>
      <c r="AP86" s="310">
        <v>1480</v>
      </c>
      <c r="AQ86" s="312">
        <v>233</v>
      </c>
      <c r="AR86" s="313">
        <v>450</v>
      </c>
      <c r="AS86" s="422">
        <f t="shared" si="4"/>
        <v>46424</v>
      </c>
    </row>
    <row r="87" spans="1:45" x14ac:dyDescent="0.15">
      <c r="A87" s="307" t="s">
        <v>198</v>
      </c>
      <c r="B87" s="291" t="s">
        <v>42</v>
      </c>
      <c r="C87" s="309">
        <v>248513</v>
      </c>
      <c r="D87" s="311">
        <f>C87-SUM(E87:AR87)</f>
        <v>85307</v>
      </c>
      <c r="E87" s="311">
        <v>25729</v>
      </c>
      <c r="F87" s="310">
        <v>19860</v>
      </c>
      <c r="G87" s="312">
        <v>11336</v>
      </c>
      <c r="H87" s="311">
        <v>20092</v>
      </c>
      <c r="I87" s="311">
        <v>2625</v>
      </c>
      <c r="J87" s="310">
        <v>3461</v>
      </c>
      <c r="K87" s="312">
        <v>7279</v>
      </c>
      <c r="L87" s="311">
        <v>1072</v>
      </c>
      <c r="M87" s="311">
        <v>5170</v>
      </c>
      <c r="N87" s="310">
        <v>10373</v>
      </c>
      <c r="O87" s="312">
        <v>2026</v>
      </c>
      <c r="P87" s="311">
        <v>1817</v>
      </c>
      <c r="Q87" s="311">
        <v>6944</v>
      </c>
      <c r="R87" s="310">
        <v>3891</v>
      </c>
      <c r="S87" s="312">
        <v>2902</v>
      </c>
      <c r="T87" s="311">
        <v>4658</v>
      </c>
      <c r="U87" s="311">
        <v>2095</v>
      </c>
      <c r="V87" s="310">
        <v>5198</v>
      </c>
      <c r="W87" s="312">
        <v>1616</v>
      </c>
      <c r="X87" s="311">
        <v>2162</v>
      </c>
      <c r="Y87" s="311">
        <v>780</v>
      </c>
      <c r="Z87" s="310">
        <v>2113</v>
      </c>
      <c r="AA87" s="312">
        <v>1968</v>
      </c>
      <c r="AB87" s="311">
        <v>1192</v>
      </c>
      <c r="AC87" s="311">
        <v>2512</v>
      </c>
      <c r="AD87" s="310">
        <v>1140</v>
      </c>
      <c r="AE87" s="312">
        <v>2603</v>
      </c>
      <c r="AF87" s="311">
        <v>2520</v>
      </c>
      <c r="AG87" s="311">
        <v>743</v>
      </c>
      <c r="AH87" s="310">
        <v>586</v>
      </c>
      <c r="AI87" s="312">
        <v>996</v>
      </c>
      <c r="AJ87" s="311">
        <v>847</v>
      </c>
      <c r="AK87" s="311">
        <v>282</v>
      </c>
      <c r="AL87" s="310">
        <v>868</v>
      </c>
      <c r="AM87" s="312">
        <v>290</v>
      </c>
      <c r="AN87" s="311">
        <v>996</v>
      </c>
      <c r="AO87" s="311">
        <v>423</v>
      </c>
      <c r="AP87" s="310">
        <v>642</v>
      </c>
      <c r="AQ87" s="312">
        <v>549</v>
      </c>
      <c r="AR87" s="313">
        <v>850</v>
      </c>
      <c r="AS87" s="422">
        <f t="shared" si="4"/>
        <v>52722</v>
      </c>
    </row>
    <row r="88" spans="1:45" x14ac:dyDescent="0.15">
      <c r="A88" s="307" t="s">
        <v>199</v>
      </c>
      <c r="B88" s="291" t="s">
        <v>280</v>
      </c>
      <c r="C88" s="309">
        <v>0</v>
      </c>
      <c r="D88" s="311">
        <v>0</v>
      </c>
      <c r="E88" s="311">
        <v>0</v>
      </c>
      <c r="F88" s="310">
        <v>0</v>
      </c>
      <c r="G88" s="312">
        <v>0</v>
      </c>
      <c r="H88" s="311">
        <v>0</v>
      </c>
      <c r="I88" s="311">
        <v>0</v>
      </c>
      <c r="J88" s="310">
        <v>0</v>
      </c>
      <c r="K88" s="312">
        <v>0</v>
      </c>
      <c r="L88" s="311">
        <v>0</v>
      </c>
      <c r="M88" s="311">
        <v>0</v>
      </c>
      <c r="N88" s="310">
        <v>0</v>
      </c>
      <c r="O88" s="312">
        <v>0</v>
      </c>
      <c r="P88" s="311">
        <v>0</v>
      </c>
      <c r="Q88" s="311">
        <v>0</v>
      </c>
      <c r="R88" s="310">
        <v>0</v>
      </c>
      <c r="S88" s="312">
        <v>0</v>
      </c>
      <c r="T88" s="311">
        <v>0</v>
      </c>
      <c r="U88" s="311">
        <v>0</v>
      </c>
      <c r="V88" s="310">
        <v>0</v>
      </c>
      <c r="W88" s="312">
        <v>0</v>
      </c>
      <c r="X88" s="311">
        <v>0</v>
      </c>
      <c r="Y88" s="311">
        <v>0</v>
      </c>
      <c r="Z88" s="310">
        <v>0</v>
      </c>
      <c r="AA88" s="312">
        <v>0</v>
      </c>
      <c r="AB88" s="311">
        <v>0</v>
      </c>
      <c r="AC88" s="311">
        <v>0</v>
      </c>
      <c r="AD88" s="310">
        <v>0</v>
      </c>
      <c r="AE88" s="312">
        <v>0</v>
      </c>
      <c r="AF88" s="311">
        <v>0</v>
      </c>
      <c r="AG88" s="311">
        <v>0</v>
      </c>
      <c r="AH88" s="310">
        <v>0</v>
      </c>
      <c r="AI88" s="312">
        <v>0</v>
      </c>
      <c r="AJ88" s="311">
        <v>0</v>
      </c>
      <c r="AK88" s="311">
        <v>0</v>
      </c>
      <c r="AL88" s="310">
        <v>0</v>
      </c>
      <c r="AM88" s="312">
        <v>0</v>
      </c>
      <c r="AN88" s="311">
        <v>0</v>
      </c>
      <c r="AO88" s="311">
        <v>0</v>
      </c>
      <c r="AP88" s="310">
        <v>0</v>
      </c>
      <c r="AQ88" s="312">
        <v>0</v>
      </c>
      <c r="AR88" s="313">
        <v>0</v>
      </c>
      <c r="AS88" s="422">
        <f t="shared" si="4"/>
        <v>0</v>
      </c>
    </row>
    <row r="89" spans="1:45" x14ac:dyDescent="0.15">
      <c r="A89" s="307" t="s">
        <v>200</v>
      </c>
      <c r="B89" s="291" t="s">
        <v>281</v>
      </c>
      <c r="C89" s="309">
        <v>1210</v>
      </c>
      <c r="D89" s="311">
        <f>C89-SUM(E89:AR89)</f>
        <v>307</v>
      </c>
      <c r="E89" s="311">
        <v>120</v>
      </c>
      <c r="F89" s="310">
        <v>52</v>
      </c>
      <c r="G89" s="312">
        <v>61</v>
      </c>
      <c r="H89" s="311">
        <v>140</v>
      </c>
      <c r="I89" s="311">
        <v>7</v>
      </c>
      <c r="J89" s="310">
        <v>39</v>
      </c>
      <c r="K89" s="312">
        <v>37</v>
      </c>
      <c r="L89" s="311">
        <v>6</v>
      </c>
      <c r="M89" s="311">
        <v>23</v>
      </c>
      <c r="N89" s="310">
        <v>67</v>
      </c>
      <c r="O89" s="312">
        <v>6</v>
      </c>
      <c r="P89" s="311">
        <v>9</v>
      </c>
      <c r="Q89" s="311">
        <v>39</v>
      </c>
      <c r="R89" s="310">
        <v>15</v>
      </c>
      <c r="S89" s="312">
        <v>21</v>
      </c>
      <c r="T89" s="311">
        <v>33</v>
      </c>
      <c r="U89" s="311">
        <v>10</v>
      </c>
      <c r="V89" s="310">
        <v>31</v>
      </c>
      <c r="W89" s="312">
        <v>13</v>
      </c>
      <c r="X89" s="311">
        <v>14</v>
      </c>
      <c r="Y89" s="311">
        <v>4</v>
      </c>
      <c r="Z89" s="310">
        <v>17</v>
      </c>
      <c r="AA89" s="312">
        <v>15</v>
      </c>
      <c r="AB89" s="311">
        <v>5</v>
      </c>
      <c r="AC89" s="311">
        <v>13</v>
      </c>
      <c r="AD89" s="310">
        <v>10</v>
      </c>
      <c r="AE89" s="312">
        <v>14</v>
      </c>
      <c r="AF89" s="311">
        <v>21</v>
      </c>
      <c r="AG89" s="311">
        <v>9</v>
      </c>
      <c r="AH89" s="310">
        <v>6</v>
      </c>
      <c r="AI89" s="312">
        <v>6</v>
      </c>
      <c r="AJ89" s="311">
        <v>8</v>
      </c>
      <c r="AK89" s="311">
        <v>1</v>
      </c>
      <c r="AL89" s="310">
        <v>7</v>
      </c>
      <c r="AM89" s="312">
        <v>2</v>
      </c>
      <c r="AN89" s="311">
        <v>4</v>
      </c>
      <c r="AO89" s="311">
        <v>5</v>
      </c>
      <c r="AP89" s="310">
        <v>3</v>
      </c>
      <c r="AQ89" s="312">
        <v>7</v>
      </c>
      <c r="AR89" s="313">
        <v>3</v>
      </c>
      <c r="AS89" s="422">
        <f t="shared" si="4"/>
        <v>300</v>
      </c>
    </row>
    <row r="90" spans="1:45" x14ac:dyDescent="0.15">
      <c r="A90" s="314"/>
      <c r="B90" s="328" t="s">
        <v>531</v>
      </c>
      <c r="C90" s="316">
        <f>SUM(C51:C89)</f>
        <v>2082201</v>
      </c>
      <c r="D90" s="318">
        <f>SUM(D51:D89)</f>
        <v>648332</v>
      </c>
      <c r="E90" s="318">
        <f t="shared" ref="E90:AS90" si="5">SUM(E51:E89)</f>
        <v>239449</v>
      </c>
      <c r="F90" s="317">
        <f t="shared" si="5"/>
        <v>173132</v>
      </c>
      <c r="G90" s="319">
        <f t="shared" si="5"/>
        <v>98498</v>
      </c>
      <c r="H90" s="318">
        <f t="shared" si="5"/>
        <v>132743</v>
      </c>
      <c r="I90" s="318">
        <f t="shared" si="5"/>
        <v>18900</v>
      </c>
      <c r="J90" s="317">
        <f t="shared" si="5"/>
        <v>21757</v>
      </c>
      <c r="K90" s="319">
        <f t="shared" si="5"/>
        <v>67659</v>
      </c>
      <c r="L90" s="318">
        <f t="shared" si="5"/>
        <v>12057</v>
      </c>
      <c r="M90" s="318">
        <f t="shared" si="5"/>
        <v>37274</v>
      </c>
      <c r="N90" s="317">
        <f t="shared" si="5"/>
        <v>90179</v>
      </c>
      <c r="O90" s="319">
        <f t="shared" si="5"/>
        <v>18875</v>
      </c>
      <c r="P90" s="318">
        <f t="shared" si="5"/>
        <v>15695</v>
      </c>
      <c r="Q90" s="318">
        <f t="shared" si="5"/>
        <v>47579</v>
      </c>
      <c r="R90" s="317">
        <f t="shared" si="5"/>
        <v>31863</v>
      </c>
      <c r="S90" s="319">
        <f t="shared" si="5"/>
        <v>45900</v>
      </c>
      <c r="T90" s="318">
        <f t="shared" si="5"/>
        <v>33809</v>
      </c>
      <c r="U90" s="318">
        <f t="shared" si="5"/>
        <v>22753</v>
      </c>
      <c r="V90" s="317">
        <f t="shared" si="5"/>
        <v>39918</v>
      </c>
      <c r="W90" s="319">
        <f t="shared" si="5"/>
        <v>22720</v>
      </c>
      <c r="X90" s="318">
        <f t="shared" si="5"/>
        <v>16909</v>
      </c>
      <c r="Y90" s="318">
        <f t="shared" si="5"/>
        <v>9742</v>
      </c>
      <c r="Z90" s="317">
        <f t="shared" si="5"/>
        <v>27220</v>
      </c>
      <c r="AA90" s="319">
        <f t="shared" si="5"/>
        <v>19989</v>
      </c>
      <c r="AB90" s="318">
        <f t="shared" si="5"/>
        <v>13860</v>
      </c>
      <c r="AC90" s="318">
        <f t="shared" si="5"/>
        <v>16974</v>
      </c>
      <c r="AD90" s="317">
        <f t="shared" si="5"/>
        <v>14099</v>
      </c>
      <c r="AE90" s="319">
        <f t="shared" si="5"/>
        <v>22557</v>
      </c>
      <c r="AF90" s="318">
        <f t="shared" si="5"/>
        <v>32015</v>
      </c>
      <c r="AG90" s="318">
        <f t="shared" si="5"/>
        <v>6689</v>
      </c>
      <c r="AH90" s="317">
        <f t="shared" si="5"/>
        <v>7478</v>
      </c>
      <c r="AI90" s="319">
        <f t="shared" si="5"/>
        <v>13723</v>
      </c>
      <c r="AJ90" s="318">
        <f t="shared" si="5"/>
        <v>10821</v>
      </c>
      <c r="AK90" s="318">
        <f t="shared" si="5"/>
        <v>3468</v>
      </c>
      <c r="AL90" s="317">
        <f t="shared" si="5"/>
        <v>11472</v>
      </c>
      <c r="AM90" s="319">
        <f t="shared" si="5"/>
        <v>3357</v>
      </c>
      <c r="AN90" s="318">
        <f t="shared" si="5"/>
        <v>9221</v>
      </c>
      <c r="AO90" s="318">
        <f t="shared" si="5"/>
        <v>5032</v>
      </c>
      <c r="AP90" s="317">
        <f t="shared" si="5"/>
        <v>7894</v>
      </c>
      <c r="AQ90" s="319">
        <f t="shared" si="5"/>
        <v>6375</v>
      </c>
      <c r="AR90" s="320">
        <f t="shared" si="5"/>
        <v>5889</v>
      </c>
      <c r="AS90" s="419">
        <f t="shared" si="5"/>
        <v>540282</v>
      </c>
    </row>
    <row r="91" spans="1:45" x14ac:dyDescent="0.15">
      <c r="A91" s="424" t="s">
        <v>600</v>
      </c>
      <c r="D91" s="321" t="s">
        <v>532</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Administrator</cp:lastModifiedBy>
  <cp:lastPrinted>2019-09-02T00:57:06Z</cp:lastPrinted>
  <dcterms:created xsi:type="dcterms:W3CDTF">2005-01-11T06:44:07Z</dcterms:created>
  <dcterms:modified xsi:type="dcterms:W3CDTF">2024-10-11T02:15:00Z</dcterms:modified>
</cp:coreProperties>
</file>